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CLE-FMS-FRA-2016\ÉVALUATION\"/>
    </mc:Choice>
  </mc:AlternateContent>
  <xr:revisionPtr revIDLastSave="0" documentId="13_ncr:1_{12E62524-24D3-4CDC-BD60-DC6CC19440D6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Français" sheetId="1" r:id="rId1"/>
    <sheet name="FRA-ECR" sheetId="7" r:id="rId2"/>
    <sheet name="FRA-ORAL" sheetId="3" r:id="rId3"/>
    <sheet name="FRA-ECR-GRAM" sheetId="6" r:id="rId4"/>
    <sheet name="PMT" sheetId="2" r:id="rId5"/>
    <sheet name="STAGE-C2" sheetId="11" r:id="rId6"/>
    <sheet name="STAGE-C1" sheetId="8" r:id="rId7"/>
  </sheets>
  <definedNames>
    <definedName name="CaseACocher2" localSheetId="6">'STAGE-C1'!$E$27</definedName>
    <definedName name="_xlnm.Print_Area" localSheetId="1">'FRA-ECR'!$A$27:$T$55</definedName>
    <definedName name="_xlnm.Print_Area" localSheetId="3">'FRA-ECR-GRAM'!$A$1:$J$64</definedName>
    <definedName name="_xlnm.Print_Area" localSheetId="0">Français!$A$168:$AE$181</definedName>
    <definedName name="_xlnm.Print_Area" localSheetId="2">'FRA-ORAL'!$A$117:$M$130</definedName>
    <definedName name="_xlnm.Print_Area" localSheetId="4">PMT!$A$207:$X$222</definedName>
    <definedName name="_xlnm.Print_Area" localSheetId="6">'STAGE-C1'!$A$1:$J$18</definedName>
    <definedName name="_xlnm.Print_Area" localSheetId="5">'STAGE-C2'!$A$1:$I$23</definedName>
  </definedNames>
  <calcPr calcId="181029" iterateDelta="1E-4"/>
</workbook>
</file>

<file path=xl/calcChain.xml><?xml version="1.0" encoding="utf-8"?>
<calcChain xmlns="http://schemas.openxmlformats.org/spreadsheetml/2006/main">
  <c r="AC151" i="1" l="1"/>
  <c r="AC150" i="1"/>
  <c r="AC149" i="1"/>
  <c r="AC148" i="1"/>
  <c r="AC147" i="1"/>
  <c r="AC146" i="1"/>
  <c r="AC145" i="1"/>
  <c r="AC144" i="1"/>
  <c r="J16" i="8"/>
  <c r="G16" i="8"/>
  <c r="C16" i="8"/>
  <c r="K146" i="11"/>
  <c r="L146" i="11" s="1"/>
  <c r="I62" i="3"/>
  <c r="H22" i="3"/>
  <c r="H21" i="3"/>
  <c r="H20" i="3"/>
  <c r="H19" i="3"/>
  <c r="H18" i="3"/>
  <c r="H17" i="3"/>
  <c r="H16" i="3"/>
  <c r="H15" i="3"/>
  <c r="V64" i="1"/>
  <c r="X64" i="1" s="1"/>
  <c r="Y64" i="1" s="1"/>
  <c r="W64" i="1" l="1"/>
  <c r="K227" i="11"/>
  <c r="L227" i="11" s="1"/>
  <c r="H17" i="11" s="1"/>
  <c r="I17" i="11" s="1"/>
  <c r="K281" i="11"/>
  <c r="D19" i="11" s="1"/>
  <c r="E19" i="11" s="1"/>
  <c r="J281" i="11"/>
  <c r="F19" i="11" s="1"/>
  <c r="G19" i="11" s="1"/>
  <c r="I281" i="11"/>
  <c r="H281" i="11"/>
  <c r="G281" i="11"/>
  <c r="F281" i="11"/>
  <c r="B19" i="11" s="1"/>
  <c r="E281" i="11"/>
  <c r="D281" i="11"/>
  <c r="K322" i="11"/>
  <c r="D20" i="11" s="1"/>
  <c r="E20" i="11" s="1"/>
  <c r="K240" i="11"/>
  <c r="D18" i="11" s="1"/>
  <c r="E18" i="11" s="1"/>
  <c r="K199" i="11"/>
  <c r="D17" i="11" s="1"/>
  <c r="E17" i="11" s="1"/>
  <c r="K159" i="11"/>
  <c r="D16" i="11" s="1"/>
  <c r="E16" i="11" s="1"/>
  <c r="K118" i="11"/>
  <c r="D15" i="11" s="1"/>
  <c r="E15" i="11" s="1"/>
  <c r="K77" i="11"/>
  <c r="D14" i="11" s="1"/>
  <c r="E14" i="11" s="1"/>
  <c r="K350" i="11"/>
  <c r="L350" i="11" s="1"/>
  <c r="H20" i="11" s="1"/>
  <c r="I20" i="11" s="1"/>
  <c r="K309" i="11"/>
  <c r="L309" i="11" s="1"/>
  <c r="H19" i="11" s="1"/>
  <c r="I19" i="11" s="1"/>
  <c r="K268" i="11"/>
  <c r="L268" i="11" s="1"/>
  <c r="H18" i="11" s="1"/>
  <c r="I18" i="11" s="1"/>
  <c r="K187" i="11"/>
  <c r="L187" i="11" s="1"/>
  <c r="H16" i="11" s="1"/>
  <c r="I16" i="11" s="1"/>
  <c r="H15" i="11"/>
  <c r="I15" i="11" s="1"/>
  <c r="K105" i="11"/>
  <c r="L105" i="11" s="1"/>
  <c r="H14" i="11" s="1"/>
  <c r="I14" i="11" s="1"/>
  <c r="K64" i="11"/>
  <c r="L64" i="11" s="1"/>
  <c r="H13" i="11" s="1"/>
  <c r="I13" i="11" s="1"/>
  <c r="K36" i="11"/>
  <c r="D13" i="11" s="1"/>
  <c r="E13" i="11" s="1"/>
  <c r="K308" i="8"/>
  <c r="H322" i="11"/>
  <c r="K228" i="8"/>
  <c r="F15" i="8" s="1"/>
  <c r="J228" i="8"/>
  <c r="J36" i="11"/>
  <c r="K123" i="8"/>
  <c r="F13" i="8" s="1"/>
  <c r="J123" i="8"/>
  <c r="AD180" i="1"/>
  <c r="AC180" i="1"/>
  <c r="AB180" i="1"/>
  <c r="AA180" i="1"/>
  <c r="AD179" i="1"/>
  <c r="AC179" i="1"/>
  <c r="AB179" i="1"/>
  <c r="AA179" i="1"/>
  <c r="AD178" i="1"/>
  <c r="AC178" i="1"/>
  <c r="AB178" i="1"/>
  <c r="AA178" i="1"/>
  <c r="AD177" i="1"/>
  <c r="AC177" i="1"/>
  <c r="AB177" i="1"/>
  <c r="AA177" i="1"/>
  <c r="AD176" i="1"/>
  <c r="AC176" i="1"/>
  <c r="AB176" i="1"/>
  <c r="AA176" i="1"/>
  <c r="AD175" i="1"/>
  <c r="AC175" i="1"/>
  <c r="AB175" i="1"/>
  <c r="AA175" i="1"/>
  <c r="AD174" i="1"/>
  <c r="AC174" i="1"/>
  <c r="AB174" i="1"/>
  <c r="AA174" i="1"/>
  <c r="AD173" i="1"/>
  <c r="AC173" i="1"/>
  <c r="AB173" i="1"/>
  <c r="AB181" i="1" s="1"/>
  <c r="AA173" i="1"/>
  <c r="AA181" i="1" s="1"/>
  <c r="AD172" i="1"/>
  <c r="Q110" i="1" s="1"/>
  <c r="AC172" i="1"/>
  <c r="P110" i="1" s="1"/>
  <c r="AB172" i="1"/>
  <c r="O110" i="1" s="1"/>
  <c r="AA172" i="1"/>
  <c r="X180" i="1"/>
  <c r="Y180" i="1" s="1"/>
  <c r="X179" i="1"/>
  <c r="Y179" i="1" s="1"/>
  <c r="X178" i="1"/>
  <c r="Y178" i="1" s="1"/>
  <c r="X177" i="1"/>
  <c r="Y177" i="1" s="1"/>
  <c r="X176" i="1"/>
  <c r="Y176" i="1" s="1"/>
  <c r="X175" i="1"/>
  <c r="X174" i="1"/>
  <c r="Y174" i="1" s="1"/>
  <c r="X173" i="1"/>
  <c r="Y173" i="1" s="1"/>
  <c r="X172" i="1"/>
  <c r="Y175" i="1"/>
  <c r="W165" i="1"/>
  <c r="V165" i="1"/>
  <c r="U165" i="1"/>
  <c r="T165" i="1"/>
  <c r="W164" i="1"/>
  <c r="V164" i="1"/>
  <c r="U164" i="1"/>
  <c r="T164" i="1"/>
  <c r="W163" i="1"/>
  <c r="V163" i="1"/>
  <c r="U163" i="1"/>
  <c r="T163" i="1"/>
  <c r="W162" i="1"/>
  <c r="V162" i="1"/>
  <c r="U162" i="1"/>
  <c r="T162" i="1"/>
  <c r="W161" i="1"/>
  <c r="V161" i="1"/>
  <c r="U161" i="1"/>
  <c r="T161" i="1"/>
  <c r="W160" i="1"/>
  <c r="V160" i="1"/>
  <c r="U160" i="1"/>
  <c r="T160" i="1"/>
  <c r="W159" i="1"/>
  <c r="V159" i="1"/>
  <c r="U159" i="1"/>
  <c r="T159" i="1"/>
  <c r="AD181" i="1" l="1"/>
  <c r="Y159" i="1"/>
  <c r="Y161" i="1"/>
  <c r="Y162" i="1"/>
  <c r="Y163" i="1"/>
  <c r="Y164" i="1"/>
  <c r="Y165" i="1"/>
  <c r="Y160" i="1"/>
  <c r="AE172" i="1"/>
  <c r="R110" i="1" s="1"/>
  <c r="AE173" i="1"/>
  <c r="AE176" i="1"/>
  <c r="R114" i="1" s="1"/>
  <c r="S114" i="1" s="1"/>
  <c r="N110" i="1"/>
  <c r="AC181" i="1"/>
  <c r="AE180" i="1"/>
  <c r="R118" i="1" s="1"/>
  <c r="S118" i="1" s="1"/>
  <c r="AE179" i="1"/>
  <c r="R117" i="1" s="1"/>
  <c r="S117" i="1" s="1"/>
  <c r="AE178" i="1"/>
  <c r="R116" i="1" s="1"/>
  <c r="S116" i="1" s="1"/>
  <c r="AE177" i="1"/>
  <c r="R115" i="1" s="1"/>
  <c r="S115" i="1" s="1"/>
  <c r="AE175" i="1"/>
  <c r="R113" i="1" s="1"/>
  <c r="S113" i="1" s="1"/>
  <c r="AE174" i="1"/>
  <c r="R112" i="1" s="1"/>
  <c r="S112" i="1" s="1"/>
  <c r="Y181" i="1"/>
  <c r="M358" i="2"/>
  <c r="K358" i="2"/>
  <c r="J358" i="2"/>
  <c r="I358" i="2"/>
  <c r="G358" i="2"/>
  <c r="F358" i="2"/>
  <c r="E358" i="2"/>
  <c r="C358" i="2"/>
  <c r="N357" i="2"/>
  <c r="N356" i="2"/>
  <c r="N355" i="2"/>
  <c r="N354" i="2"/>
  <c r="N353" i="2"/>
  <c r="N352" i="2"/>
  <c r="N351" i="2"/>
  <c r="N350" i="2"/>
  <c r="R111" i="1" l="1"/>
  <c r="S111" i="1" s="1"/>
  <c r="AE181" i="1"/>
  <c r="N358" i="2"/>
  <c r="G341" i="2"/>
  <c r="E341" i="2"/>
  <c r="C341" i="2"/>
  <c r="F294" i="2"/>
  <c r="H340" i="2"/>
  <c r="E302" i="2" s="1"/>
  <c r="H339" i="2"/>
  <c r="E301" i="2" s="1"/>
  <c r="H338" i="2"/>
  <c r="E300" i="2" s="1"/>
  <c r="H337" i="2"/>
  <c r="E299" i="2" s="1"/>
  <c r="H336" i="2"/>
  <c r="E298" i="2" s="1"/>
  <c r="H335" i="2"/>
  <c r="H334" i="2"/>
  <c r="E296" i="2" s="1"/>
  <c r="H333" i="2"/>
  <c r="E297" i="2"/>
  <c r="L315" i="2"/>
  <c r="K323" i="2"/>
  <c r="G323" i="2"/>
  <c r="K322" i="2"/>
  <c r="G322" i="2"/>
  <c r="K321" i="2"/>
  <c r="G321" i="2"/>
  <c r="K320" i="2"/>
  <c r="G320" i="2"/>
  <c r="K319" i="2"/>
  <c r="G319" i="2"/>
  <c r="K318" i="2"/>
  <c r="G318" i="2"/>
  <c r="K317" i="2"/>
  <c r="G317" i="2"/>
  <c r="K316" i="2"/>
  <c r="G316" i="2"/>
  <c r="R119" i="1" l="1"/>
  <c r="H341" i="2"/>
  <c r="K324" i="2"/>
  <c r="L318" i="2"/>
  <c r="M318" i="2" s="1"/>
  <c r="C297" i="2" s="1"/>
  <c r="F297" i="2" s="1"/>
  <c r="L320" i="2"/>
  <c r="M320" i="2" s="1"/>
  <c r="C299" i="2" s="1"/>
  <c r="F299" i="2" s="1"/>
  <c r="L322" i="2"/>
  <c r="M322" i="2" s="1"/>
  <c r="C301" i="2" s="1"/>
  <c r="F301" i="2" s="1"/>
  <c r="L317" i="2"/>
  <c r="M317" i="2" s="1"/>
  <c r="C296" i="2" s="1"/>
  <c r="F296" i="2" s="1"/>
  <c r="L319" i="2"/>
  <c r="M319" i="2" s="1"/>
  <c r="C298" i="2" s="1"/>
  <c r="F298" i="2" s="1"/>
  <c r="L321" i="2"/>
  <c r="M321" i="2" s="1"/>
  <c r="C300" i="2" s="1"/>
  <c r="F300" i="2" s="1"/>
  <c r="L323" i="2"/>
  <c r="M323" i="2" s="1"/>
  <c r="C302" i="2" s="1"/>
  <c r="F302" i="2" s="1"/>
  <c r="L316" i="2"/>
  <c r="M316" i="2" s="1"/>
  <c r="G324" i="2"/>
  <c r="S43" i="7"/>
  <c r="S46" i="7"/>
  <c r="F110" i="1"/>
  <c r="W158" i="1"/>
  <c r="W166" i="1" s="1"/>
  <c r="V158" i="1"/>
  <c r="U158" i="1"/>
  <c r="T158" i="1"/>
  <c r="W157" i="1"/>
  <c r="V157" i="1"/>
  <c r="U157" i="1"/>
  <c r="T157" i="1"/>
  <c r="R165" i="1"/>
  <c r="S165" i="1" s="1"/>
  <c r="R164" i="1"/>
  <c r="S164" i="1" s="1"/>
  <c r="R163" i="1"/>
  <c r="S163" i="1" s="1"/>
  <c r="R162" i="1"/>
  <c r="S162" i="1" s="1"/>
  <c r="R161" i="1"/>
  <c r="S161" i="1" s="1"/>
  <c r="R160" i="1"/>
  <c r="S160" i="1" s="1"/>
  <c r="R159" i="1"/>
  <c r="S159" i="1" s="1"/>
  <c r="R158" i="1"/>
  <c r="S158" i="1" s="1"/>
  <c r="R157" i="1"/>
  <c r="S166" i="1" l="1"/>
  <c r="V166" i="1"/>
  <c r="E295" i="2"/>
  <c r="D303" i="2"/>
  <c r="M324" i="2"/>
  <c r="C119" i="1"/>
  <c r="D119" i="1"/>
  <c r="F116" i="1"/>
  <c r="G116" i="1" s="1"/>
  <c r="U166" i="1"/>
  <c r="F114" i="1"/>
  <c r="G114" i="1" s="1"/>
  <c r="F118" i="1"/>
  <c r="G118" i="1" s="1"/>
  <c r="F112" i="1"/>
  <c r="G112" i="1" s="1"/>
  <c r="Y158" i="1"/>
  <c r="R166" i="1"/>
  <c r="F115" i="1"/>
  <c r="G115" i="1" s="1"/>
  <c r="T166" i="1"/>
  <c r="F113" i="1"/>
  <c r="G113" i="1" s="1"/>
  <c r="F117" i="1"/>
  <c r="G117" i="1" s="1"/>
  <c r="S45" i="7"/>
  <c r="C295" i="2" l="1"/>
  <c r="F295" i="2" s="1"/>
  <c r="F303" i="2" s="1"/>
  <c r="B303" i="2"/>
  <c r="E119" i="1"/>
  <c r="B119" i="1"/>
  <c r="F111" i="1"/>
  <c r="S47" i="7"/>
  <c r="S44" i="7"/>
  <c r="S42" i="7"/>
  <c r="S41" i="7"/>
  <c r="S40" i="7"/>
  <c r="F119" i="1" l="1"/>
  <c r="G111" i="1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B280" i="2"/>
  <c r="C280" i="2"/>
  <c r="X272" i="2"/>
  <c r="Y272" i="2" s="1"/>
  <c r="X271" i="2"/>
  <c r="X279" i="2"/>
  <c r="Y279" i="2" s="1"/>
  <c r="X278" i="2"/>
  <c r="Y278" i="2" s="1"/>
  <c r="X277" i="2"/>
  <c r="Y277" i="2" s="1"/>
  <c r="X276" i="2"/>
  <c r="Y276" i="2" s="1"/>
  <c r="X275" i="2"/>
  <c r="Y275" i="2" s="1"/>
  <c r="X274" i="2"/>
  <c r="Y274" i="2" s="1"/>
  <c r="X273" i="2"/>
  <c r="Y273" i="2" s="1"/>
  <c r="G195" i="2" l="1"/>
  <c r="G192" i="2"/>
  <c r="G196" i="2"/>
  <c r="G193" i="2"/>
  <c r="G197" i="2"/>
  <c r="G191" i="2"/>
  <c r="G194" i="2"/>
  <c r="G198" i="2"/>
  <c r="Y280" i="2"/>
  <c r="X280" i="2"/>
  <c r="I148" i="3"/>
  <c r="I150" i="3" s="1"/>
  <c r="G148" i="3"/>
  <c r="K127" i="3" s="1"/>
  <c r="L127" i="3" s="1"/>
  <c r="C148" i="3"/>
  <c r="C150" i="3" s="1"/>
  <c r="M120" i="3"/>
  <c r="K123" i="3"/>
  <c r="L123" i="3" s="1"/>
  <c r="I121" i="3"/>
  <c r="J149" i="3"/>
  <c r="K149" i="3" s="1"/>
  <c r="P260" i="2"/>
  <c r="P259" i="2"/>
  <c r="P258" i="2"/>
  <c r="P257" i="2"/>
  <c r="P256" i="2"/>
  <c r="P255" i="2"/>
  <c r="P254" i="2"/>
  <c r="F260" i="2"/>
  <c r="G260" i="2" s="1"/>
  <c r="F259" i="2"/>
  <c r="G259" i="2" s="1"/>
  <c r="F258" i="2"/>
  <c r="G148" i="2" s="1"/>
  <c r="F257" i="2"/>
  <c r="G257" i="2" s="1"/>
  <c r="F256" i="2"/>
  <c r="G146" i="2" s="1"/>
  <c r="F255" i="2"/>
  <c r="G255" i="2" s="1"/>
  <c r="F254" i="2"/>
  <c r="G144" i="2" s="1"/>
  <c r="F253" i="2"/>
  <c r="G143" i="2" s="1"/>
  <c r="P253" i="2"/>
  <c r="E191" i="2" s="1"/>
  <c r="N261" i="2"/>
  <c r="L261" i="2"/>
  <c r="P252" i="2"/>
  <c r="F252" i="2"/>
  <c r="D261" i="2"/>
  <c r="B261" i="2"/>
  <c r="F130" i="3"/>
  <c r="E130" i="3"/>
  <c r="D130" i="3"/>
  <c r="C130" i="3"/>
  <c r="B130" i="3"/>
  <c r="I151" i="3"/>
  <c r="H151" i="3"/>
  <c r="G151" i="3"/>
  <c r="F151" i="3"/>
  <c r="E151" i="3"/>
  <c r="D151" i="3"/>
  <c r="C151" i="3"/>
  <c r="B151" i="3"/>
  <c r="H148" i="3"/>
  <c r="H150" i="3" s="1"/>
  <c r="F148" i="3"/>
  <c r="F150" i="3" s="1"/>
  <c r="E148" i="3"/>
  <c r="K125" i="3" s="1"/>
  <c r="L125" i="3" s="1"/>
  <c r="D148" i="3"/>
  <c r="K124" i="3" s="1"/>
  <c r="L124" i="3" s="1"/>
  <c r="B148" i="3"/>
  <c r="B150" i="3" s="1"/>
  <c r="I147" i="3"/>
  <c r="H147" i="3"/>
  <c r="G147" i="3"/>
  <c r="F147" i="3"/>
  <c r="E147" i="3"/>
  <c r="D147" i="3"/>
  <c r="C147" i="3"/>
  <c r="B147" i="3"/>
  <c r="J146" i="3"/>
  <c r="K146" i="3" s="1"/>
  <c r="J145" i="3"/>
  <c r="K145" i="3" s="1"/>
  <c r="J144" i="3"/>
  <c r="K144" i="3" s="1"/>
  <c r="J143" i="3"/>
  <c r="K143" i="3" s="1"/>
  <c r="J142" i="3"/>
  <c r="K142" i="3" s="1"/>
  <c r="J141" i="3"/>
  <c r="K141" i="3" s="1"/>
  <c r="J140" i="3"/>
  <c r="K140" i="3" s="1"/>
  <c r="J139" i="3"/>
  <c r="K139" i="3" s="1"/>
  <c r="G129" i="3"/>
  <c r="H129" i="3" s="1"/>
  <c r="I129" i="3" s="1"/>
  <c r="G128" i="3"/>
  <c r="H128" i="3" s="1"/>
  <c r="I128" i="3" s="1"/>
  <c r="G127" i="3"/>
  <c r="H127" i="3" s="1"/>
  <c r="G126" i="3"/>
  <c r="H126" i="3" s="1"/>
  <c r="I126" i="3" s="1"/>
  <c r="G125" i="3"/>
  <c r="H125" i="3" s="1"/>
  <c r="I125" i="3" s="1"/>
  <c r="G124" i="3"/>
  <c r="H124" i="3" s="1"/>
  <c r="I124" i="3" s="1"/>
  <c r="G123" i="3"/>
  <c r="H123" i="3" s="1"/>
  <c r="I123" i="3" s="1"/>
  <c r="G122" i="3"/>
  <c r="H122" i="3" s="1"/>
  <c r="I122" i="3" s="1"/>
  <c r="D150" i="3" l="1"/>
  <c r="M125" i="3"/>
  <c r="M124" i="3"/>
  <c r="J130" i="3"/>
  <c r="I130" i="3" s="1"/>
  <c r="E150" i="3"/>
  <c r="K126" i="3"/>
  <c r="L126" i="3" s="1"/>
  <c r="M126" i="3" s="1"/>
  <c r="K122" i="3"/>
  <c r="M123" i="3"/>
  <c r="K128" i="3"/>
  <c r="L128" i="3" s="1"/>
  <c r="M128" i="3" s="1"/>
  <c r="K129" i="3"/>
  <c r="L129" i="3" s="1"/>
  <c r="M129" i="3" s="1"/>
  <c r="G199" i="2"/>
  <c r="Q257" i="2"/>
  <c r="E195" i="2"/>
  <c r="Q254" i="2"/>
  <c r="E192" i="2"/>
  <c r="Q258" i="2"/>
  <c r="E196" i="2"/>
  <c r="Q255" i="2"/>
  <c r="E193" i="2"/>
  <c r="Q259" i="2"/>
  <c r="E197" i="2"/>
  <c r="Q256" i="2"/>
  <c r="E194" i="2"/>
  <c r="Q260" i="2"/>
  <c r="E198" i="2"/>
  <c r="Q253" i="2"/>
  <c r="G145" i="2"/>
  <c r="G149" i="2"/>
  <c r="G147" i="2"/>
  <c r="G150" i="2"/>
  <c r="I127" i="3"/>
  <c r="M127" i="3" s="1"/>
  <c r="H130" i="3"/>
  <c r="J148" i="3"/>
  <c r="K148" i="3" s="1"/>
  <c r="K150" i="3" s="1"/>
  <c r="G150" i="3"/>
  <c r="G130" i="3"/>
  <c r="G258" i="2"/>
  <c r="G256" i="2"/>
  <c r="F261" i="2"/>
  <c r="G254" i="2"/>
  <c r="P261" i="2"/>
  <c r="G253" i="2"/>
  <c r="M139" i="3"/>
  <c r="M140" i="3"/>
  <c r="M141" i="3"/>
  <c r="M142" i="3"/>
  <c r="M143" i="3"/>
  <c r="M144" i="3"/>
  <c r="M145" i="3"/>
  <c r="M146" i="3"/>
  <c r="O106" i="3"/>
  <c r="N106" i="3"/>
  <c r="O105" i="3"/>
  <c r="N105" i="3"/>
  <c r="O104" i="3"/>
  <c r="N104" i="3"/>
  <c r="O103" i="3"/>
  <c r="N103" i="3"/>
  <c r="O102" i="3"/>
  <c r="N102" i="3"/>
  <c r="O101" i="3"/>
  <c r="N101" i="3"/>
  <c r="O100" i="3"/>
  <c r="N100" i="3"/>
  <c r="O99" i="3"/>
  <c r="N99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E150" i="2"/>
  <c r="E149" i="2"/>
  <c r="E148" i="2"/>
  <c r="E147" i="2"/>
  <c r="E146" i="2"/>
  <c r="E145" i="2"/>
  <c r="E144" i="2"/>
  <c r="E143" i="2"/>
  <c r="D240" i="2"/>
  <c r="C240" i="2"/>
  <c r="B240" i="2"/>
  <c r="E239" i="2"/>
  <c r="F239" i="2" s="1"/>
  <c r="E238" i="2"/>
  <c r="F238" i="2" s="1"/>
  <c r="E237" i="2"/>
  <c r="F237" i="2" s="1"/>
  <c r="E236" i="2"/>
  <c r="F236" i="2" s="1"/>
  <c r="E235" i="2"/>
  <c r="F235" i="2" s="1"/>
  <c r="E234" i="2"/>
  <c r="F234" i="2" s="1"/>
  <c r="E233" i="2"/>
  <c r="F233" i="2" s="1"/>
  <c r="E232" i="2"/>
  <c r="F232" i="2" s="1"/>
  <c r="F71" i="7"/>
  <c r="E71" i="7"/>
  <c r="D71" i="7"/>
  <c r="I70" i="7"/>
  <c r="J70" i="7" s="1"/>
  <c r="I61" i="7"/>
  <c r="G70" i="7"/>
  <c r="H70" i="7" s="1"/>
  <c r="G69" i="7"/>
  <c r="H69" i="7" s="1"/>
  <c r="G68" i="7"/>
  <c r="H68" i="7" s="1"/>
  <c r="G67" i="7"/>
  <c r="H67" i="7" s="1"/>
  <c r="G66" i="7"/>
  <c r="H66" i="7" s="1"/>
  <c r="G65" i="7"/>
  <c r="I65" i="7" s="1"/>
  <c r="J65" i="7" s="1"/>
  <c r="G64" i="7"/>
  <c r="H64" i="7" s="1"/>
  <c r="G63" i="7"/>
  <c r="I63" i="7" s="1"/>
  <c r="J63" i="7" s="1"/>
  <c r="H63" i="7" l="1"/>
  <c r="I68" i="7"/>
  <c r="J68" i="7" s="1"/>
  <c r="G71" i="7"/>
  <c r="H65" i="7"/>
  <c r="H71" i="7" s="1"/>
  <c r="I66" i="7"/>
  <c r="J66" i="7" s="1"/>
  <c r="I69" i="7"/>
  <c r="J69" i="7" s="1"/>
  <c r="K130" i="3"/>
  <c r="L122" i="3"/>
  <c r="I64" i="7"/>
  <c r="J64" i="7" s="1"/>
  <c r="I67" i="7"/>
  <c r="J67" i="7" s="1"/>
  <c r="P102" i="3"/>
  <c r="P104" i="3"/>
  <c r="P106" i="3"/>
  <c r="E199" i="2"/>
  <c r="Q261" i="2"/>
  <c r="G151" i="2"/>
  <c r="E151" i="2"/>
  <c r="G261" i="2"/>
  <c r="P100" i="3"/>
  <c r="P99" i="3"/>
  <c r="E49" i="3" s="1"/>
  <c r="P101" i="3"/>
  <c r="P103" i="3"/>
  <c r="P105" i="3"/>
  <c r="O107" i="3"/>
  <c r="N107" i="3"/>
  <c r="F240" i="2"/>
  <c r="K41" i="8"/>
  <c r="F14" i="8" s="1"/>
  <c r="G14" i="8" s="1"/>
  <c r="J41" i="8"/>
  <c r="G15" i="8"/>
  <c r="G13" i="8"/>
  <c r="G322" i="11"/>
  <c r="F20" i="11"/>
  <c r="H240" i="11"/>
  <c r="F18" i="11" s="1"/>
  <c r="G240" i="11"/>
  <c r="G199" i="11"/>
  <c r="H199" i="11"/>
  <c r="F17" i="11" s="1"/>
  <c r="H159" i="11"/>
  <c r="F16" i="11" s="1"/>
  <c r="G159" i="11"/>
  <c r="J118" i="11"/>
  <c r="F15" i="11" s="1"/>
  <c r="I118" i="11"/>
  <c r="F13" i="11"/>
  <c r="H77" i="11"/>
  <c r="F14" i="11" s="1"/>
  <c r="G77" i="11"/>
  <c r="I36" i="11"/>
  <c r="H36" i="11"/>
  <c r="L41" i="8" l="1"/>
  <c r="L130" i="3"/>
  <c r="M122" i="3"/>
  <c r="G17" i="11"/>
  <c r="J17" i="11" s="1"/>
  <c r="G15" i="11"/>
  <c r="J15" i="11" s="1"/>
  <c r="G20" i="11"/>
  <c r="J20" i="11" s="1"/>
  <c r="G14" i="11"/>
  <c r="J14" i="11" s="1"/>
  <c r="G13" i="11"/>
  <c r="J13" i="11" s="1"/>
  <c r="G16" i="11"/>
  <c r="J16" i="11" s="1"/>
  <c r="G18" i="11"/>
  <c r="J18" i="11" s="1"/>
  <c r="J19" i="11"/>
  <c r="P107" i="3"/>
  <c r="G49" i="3" l="1"/>
  <c r="M130" i="3"/>
  <c r="J21" i="11"/>
  <c r="I71" i="7"/>
  <c r="J71" i="7" s="1"/>
  <c r="B71" i="7"/>
  <c r="C71" i="7" s="1"/>
  <c r="C70" i="7"/>
  <c r="C69" i="7"/>
  <c r="C68" i="7"/>
  <c r="C67" i="7"/>
  <c r="C66" i="7"/>
  <c r="C65" i="7"/>
  <c r="C64" i="7"/>
  <c r="C63" i="7"/>
  <c r="Q119" i="1" l="1"/>
  <c r="P119" i="1"/>
  <c r="O119" i="1"/>
  <c r="N119" i="1"/>
  <c r="K110" i="1"/>
  <c r="J110" i="1"/>
  <c r="I110" i="1"/>
  <c r="H110" i="1"/>
  <c r="AD148" i="1"/>
  <c r="K119" i="1" l="1"/>
  <c r="L110" i="1"/>
  <c r="H119" i="1"/>
  <c r="S119" i="1"/>
  <c r="I119" i="1"/>
  <c r="L112" i="1"/>
  <c r="M112" i="1" s="1"/>
  <c r="T112" i="1" s="1"/>
  <c r="L114" i="1"/>
  <c r="M114" i="1" s="1"/>
  <c r="T114" i="1" s="1"/>
  <c r="L117" i="1"/>
  <c r="M117" i="1" s="1"/>
  <c r="T117" i="1" s="1"/>
  <c r="J119" i="1"/>
  <c r="L115" i="1"/>
  <c r="M115" i="1" s="1"/>
  <c r="T115" i="1" s="1"/>
  <c r="L113" i="1"/>
  <c r="M113" i="1" s="1"/>
  <c r="T113" i="1" s="1"/>
  <c r="L116" i="1"/>
  <c r="M116" i="1" s="1"/>
  <c r="T116" i="1" s="1"/>
  <c r="L118" i="1"/>
  <c r="M118" i="1" s="1"/>
  <c r="T118" i="1" s="1"/>
  <c r="G119" i="1"/>
  <c r="L111" i="1"/>
  <c r="AD151" i="1"/>
  <c r="AD150" i="1"/>
  <c r="AD149" i="1"/>
  <c r="AD147" i="1"/>
  <c r="AD146" i="1"/>
  <c r="AD145" i="1"/>
  <c r="AD144" i="1"/>
  <c r="AC143" i="1"/>
  <c r="L119" i="1" l="1"/>
  <c r="M111" i="1"/>
  <c r="T111" i="1" s="1"/>
  <c r="V119" i="1" s="1"/>
  <c r="G41" i="7"/>
  <c r="G43" i="7"/>
  <c r="R48" i="7"/>
  <c r="R49" i="7" s="1"/>
  <c r="Q48" i="7"/>
  <c r="Q49" i="7" s="1"/>
  <c r="P48" i="7"/>
  <c r="P49" i="7" s="1"/>
  <c r="O48" i="7"/>
  <c r="O49" i="7" s="1"/>
  <c r="N48" i="7"/>
  <c r="N49" i="7" s="1"/>
  <c r="L48" i="7"/>
  <c r="L49" i="7" s="1"/>
  <c r="K48" i="7"/>
  <c r="K49" i="7" s="1"/>
  <c r="J48" i="7"/>
  <c r="J49" i="7" s="1"/>
  <c r="I48" i="7"/>
  <c r="I49" i="7" s="1"/>
  <c r="H48" i="7"/>
  <c r="H49" i="7" s="1"/>
  <c r="F48" i="7"/>
  <c r="F49" i="7" s="1"/>
  <c r="E48" i="7"/>
  <c r="E49" i="7" s="1"/>
  <c r="D48" i="7"/>
  <c r="D49" i="7" s="1"/>
  <c r="C48" i="7"/>
  <c r="C49" i="7" s="1"/>
  <c r="B48" i="7"/>
  <c r="B49" i="7" s="1"/>
  <c r="M47" i="7"/>
  <c r="G47" i="7"/>
  <c r="T47" i="7" s="1"/>
  <c r="M46" i="7"/>
  <c r="G46" i="7"/>
  <c r="M45" i="7"/>
  <c r="G45" i="7"/>
  <c r="T45" i="7" s="1"/>
  <c r="M44" i="7"/>
  <c r="G44" i="7"/>
  <c r="M43" i="7"/>
  <c r="M42" i="7"/>
  <c r="G42" i="7"/>
  <c r="T42" i="7" s="1"/>
  <c r="M41" i="7"/>
  <c r="M40" i="7"/>
  <c r="S48" i="7" s="1"/>
  <c r="G40" i="7"/>
  <c r="T40" i="7" s="1"/>
  <c r="T43" i="7" l="1"/>
  <c r="T44" i="7"/>
  <c r="T46" i="7"/>
  <c r="T41" i="7"/>
  <c r="T48" i="7" s="1"/>
  <c r="M48" i="7"/>
  <c r="M119" i="1"/>
  <c r="T119" i="1" s="1"/>
  <c r="G48" i="7"/>
  <c r="M220" i="2"/>
  <c r="L220" i="2"/>
  <c r="K220" i="2"/>
  <c r="J220" i="2"/>
  <c r="I220" i="2"/>
  <c r="H220" i="2"/>
  <c r="G220" i="2"/>
  <c r="F220" i="2"/>
  <c r="E220" i="2"/>
  <c r="D220" i="2"/>
  <c r="C220" i="2"/>
  <c r="B220" i="2"/>
  <c r="W219" i="2"/>
  <c r="C198" i="2" s="1"/>
  <c r="H198" i="2" s="1"/>
  <c r="W218" i="2"/>
  <c r="C197" i="2" s="1"/>
  <c r="H197" i="2" s="1"/>
  <c r="W217" i="2"/>
  <c r="C196" i="2" s="1"/>
  <c r="H196" i="2" s="1"/>
  <c r="W216" i="2"/>
  <c r="C195" i="2" s="1"/>
  <c r="H195" i="2" s="1"/>
  <c r="W215" i="2"/>
  <c r="C194" i="2" s="1"/>
  <c r="H194" i="2" s="1"/>
  <c r="W214" i="2"/>
  <c r="C193" i="2" s="1"/>
  <c r="H193" i="2" s="1"/>
  <c r="W213" i="2"/>
  <c r="C192" i="2" s="1"/>
  <c r="H192" i="2" s="1"/>
  <c r="W212" i="2"/>
  <c r="C191" i="2" s="1"/>
  <c r="W211" i="2"/>
  <c r="H191" i="2" l="1"/>
  <c r="H199" i="2" s="1"/>
  <c r="C199" i="2"/>
  <c r="X219" i="2"/>
  <c r="X218" i="2"/>
  <c r="X216" i="2"/>
  <c r="X213" i="2"/>
  <c r="X217" i="2"/>
  <c r="X214" i="2"/>
  <c r="X215" i="2"/>
  <c r="W220" i="2"/>
  <c r="X212" i="2"/>
  <c r="E138" i="1"/>
  <c r="D138" i="1"/>
  <c r="C138" i="1"/>
  <c r="B138" i="1"/>
  <c r="F133" i="1"/>
  <c r="F136" i="1"/>
  <c r="F135" i="1"/>
  <c r="F134" i="1"/>
  <c r="F132" i="1"/>
  <c r="F131" i="1"/>
  <c r="F130" i="1"/>
  <c r="F129" i="1"/>
  <c r="G134" i="1" l="1"/>
  <c r="G130" i="1"/>
  <c r="G135" i="1"/>
  <c r="G131" i="1"/>
  <c r="G136" i="1"/>
  <c r="G129" i="1"/>
  <c r="G132" i="1"/>
  <c r="G133" i="1"/>
  <c r="X220" i="2"/>
  <c r="F137" i="1"/>
  <c r="G137" i="1" s="1"/>
  <c r="I57" i="6"/>
  <c r="I56" i="6"/>
  <c r="I55" i="6"/>
  <c r="I54" i="6"/>
  <c r="I53" i="6"/>
  <c r="I52" i="6"/>
  <c r="I50" i="6"/>
  <c r="I49" i="6"/>
  <c r="I48" i="6"/>
  <c r="I47" i="6"/>
  <c r="I46" i="6"/>
  <c r="I45" i="6"/>
  <c r="I43" i="6"/>
  <c r="I42" i="6"/>
  <c r="I41" i="6"/>
  <c r="I40" i="6"/>
  <c r="I39" i="6"/>
  <c r="I38" i="6"/>
  <c r="I36" i="6"/>
  <c r="I35" i="6"/>
  <c r="I34" i="6"/>
  <c r="I33" i="6"/>
  <c r="I32" i="6"/>
  <c r="I31" i="6"/>
  <c r="I29" i="6"/>
  <c r="I28" i="6"/>
  <c r="I27" i="6"/>
  <c r="I26" i="6"/>
  <c r="I25" i="6"/>
  <c r="I24" i="6"/>
  <c r="I22" i="6"/>
  <c r="I21" i="6"/>
  <c r="I20" i="6"/>
  <c r="I19" i="6"/>
  <c r="I18" i="6"/>
  <c r="I17" i="6"/>
  <c r="I15" i="6"/>
  <c r="I14" i="6"/>
  <c r="I13" i="6"/>
  <c r="I12" i="6"/>
  <c r="I11" i="6"/>
  <c r="I10" i="6"/>
  <c r="I8" i="6"/>
  <c r="I7" i="6"/>
  <c r="I6" i="6"/>
  <c r="I5" i="6"/>
  <c r="I4" i="6"/>
  <c r="I3" i="6"/>
  <c r="J59" i="6" l="1"/>
  <c r="I59" i="6"/>
  <c r="G59" i="6"/>
  <c r="F59" i="6"/>
  <c r="E59" i="6"/>
  <c r="D59" i="6"/>
  <c r="C59" i="6"/>
  <c r="Q39" i="1" l="1"/>
  <c r="P39" i="1"/>
  <c r="O39" i="1"/>
  <c r="N39" i="1"/>
  <c r="V93" i="1"/>
  <c r="V92" i="1"/>
  <c r="W92" i="1" s="1"/>
  <c r="V91" i="1"/>
  <c r="V90" i="1"/>
  <c r="W90" i="1" s="1"/>
  <c r="V89" i="1"/>
  <c r="W89" i="1" s="1"/>
  <c r="V88" i="1"/>
  <c r="W88" i="1" s="1"/>
  <c r="V87" i="1"/>
  <c r="V86" i="1"/>
  <c r="W93" i="1"/>
  <c r="V85" i="1"/>
  <c r="R39" i="1" l="1"/>
  <c r="Q48" i="1"/>
  <c r="R41" i="1"/>
  <c r="S41" i="1" s="1"/>
  <c r="R42" i="1"/>
  <c r="S42" i="1" s="1"/>
  <c r="R44" i="1"/>
  <c r="S44" i="1" s="1"/>
  <c r="R45" i="1"/>
  <c r="S45" i="1" s="1"/>
  <c r="R46" i="1"/>
  <c r="S46" i="1" s="1"/>
  <c r="R47" i="1"/>
  <c r="S47" i="1" s="1"/>
  <c r="R43" i="1"/>
  <c r="S43" i="1" s="1"/>
  <c r="W91" i="1"/>
  <c r="W87" i="1"/>
  <c r="W86" i="1"/>
  <c r="F322" i="11"/>
  <c r="B20" i="11" s="1"/>
  <c r="C20" i="11" s="1"/>
  <c r="E322" i="11"/>
  <c r="F199" i="11"/>
  <c r="B17" i="11" s="1"/>
  <c r="C17" i="11" s="1"/>
  <c r="E199" i="11"/>
  <c r="F159" i="11"/>
  <c r="B16" i="11" s="1"/>
  <c r="C16" i="11" s="1"/>
  <c r="E159" i="11"/>
  <c r="E118" i="11"/>
  <c r="F118" i="11"/>
  <c r="H118" i="11"/>
  <c r="B15" i="11" s="1"/>
  <c r="C15" i="11" s="1"/>
  <c r="G118" i="11"/>
  <c r="F77" i="11"/>
  <c r="B14" i="11" s="1"/>
  <c r="C14" i="11" s="1"/>
  <c r="E77" i="11"/>
  <c r="G36" i="11"/>
  <c r="B13" i="11" s="1"/>
  <c r="C13" i="11" s="1"/>
  <c r="F36" i="11"/>
  <c r="E36" i="11"/>
  <c r="C19" i="11"/>
  <c r="E240" i="11"/>
  <c r="G238" i="11"/>
  <c r="F240" i="11"/>
  <c r="B18" i="11" s="1"/>
  <c r="C18" i="11" s="1"/>
  <c r="S13" i="7"/>
  <c r="C21" i="11" l="1"/>
  <c r="E21" i="11"/>
  <c r="G21" i="11"/>
  <c r="I21" i="11"/>
  <c r="F307" i="8"/>
  <c r="I79" i="2" l="1"/>
  <c r="I78" i="2"/>
  <c r="I77" i="2"/>
  <c r="I76" i="2"/>
  <c r="I75" i="2"/>
  <c r="I74" i="2"/>
  <c r="I73" i="2"/>
  <c r="I72" i="2"/>
  <c r="R21" i="7" l="1"/>
  <c r="S20" i="7"/>
  <c r="T20" i="7" s="1"/>
  <c r="S19" i="7"/>
  <c r="T19" i="7" s="1"/>
  <c r="S18" i="7"/>
  <c r="T18" i="7" s="1"/>
  <c r="S17" i="7"/>
  <c r="T17" i="7" s="1"/>
  <c r="S16" i="7"/>
  <c r="T16" i="7" s="1"/>
  <c r="S15" i="7"/>
  <c r="T15" i="7" s="1"/>
  <c r="S14" i="7"/>
  <c r="T14" i="7" s="1"/>
  <c r="T13" i="7"/>
  <c r="F228" i="8" l="1"/>
  <c r="B15" i="8" s="1"/>
  <c r="C15" i="8" s="1"/>
  <c r="J15" i="8" s="1"/>
  <c r="G123" i="8"/>
  <c r="B13" i="8" s="1"/>
  <c r="C13" i="8" s="1"/>
  <c r="J13" i="8" s="1"/>
  <c r="C123" i="8"/>
  <c r="C41" i="8"/>
  <c r="H41" i="8"/>
  <c r="B14" i="8" s="1"/>
  <c r="C14" i="8" s="1"/>
  <c r="J14" i="8" l="1"/>
  <c r="I124" i="2"/>
  <c r="G124" i="2"/>
  <c r="F124" i="2"/>
  <c r="E124" i="2"/>
  <c r="C124" i="2"/>
  <c r="J123" i="2"/>
  <c r="C79" i="2" s="1"/>
  <c r="J122" i="2"/>
  <c r="C78" i="2" s="1"/>
  <c r="J121" i="2"/>
  <c r="C77" i="2" s="1"/>
  <c r="J120" i="2"/>
  <c r="C76" i="2" s="1"/>
  <c r="J119" i="2"/>
  <c r="C75" i="2" s="1"/>
  <c r="J118" i="2"/>
  <c r="C74" i="2" s="1"/>
  <c r="J117" i="2"/>
  <c r="C73" i="2" s="1"/>
  <c r="J116" i="2"/>
  <c r="C72" i="2" s="1"/>
  <c r="J124" i="2" l="1"/>
  <c r="T21" i="7" l="1"/>
  <c r="G20" i="7"/>
  <c r="G19" i="7"/>
  <c r="G18" i="7"/>
  <c r="G17" i="7"/>
  <c r="G16" i="7"/>
  <c r="G15" i="7"/>
  <c r="G14" i="7"/>
  <c r="G13" i="7"/>
  <c r="S21" i="7"/>
  <c r="Q21" i="7"/>
  <c r="P21" i="7"/>
  <c r="O21" i="7"/>
  <c r="N21" i="7"/>
  <c r="F21" i="7"/>
  <c r="E21" i="7"/>
  <c r="D21" i="7"/>
  <c r="C21" i="7"/>
  <c r="B21" i="7"/>
  <c r="L21" i="7"/>
  <c r="K21" i="7"/>
  <c r="J21" i="7"/>
  <c r="I21" i="7"/>
  <c r="H21" i="7"/>
  <c r="M20" i="7"/>
  <c r="M18" i="7"/>
  <c r="M17" i="7"/>
  <c r="M16" i="7"/>
  <c r="M15" i="7"/>
  <c r="M14" i="7"/>
  <c r="M13" i="7"/>
  <c r="M19" i="7"/>
  <c r="U20" i="7" l="1"/>
  <c r="U16" i="7"/>
  <c r="U13" i="7"/>
  <c r="U17" i="7"/>
  <c r="U14" i="7"/>
  <c r="U18" i="7"/>
  <c r="M21" i="7"/>
  <c r="U15" i="7"/>
  <c r="U19" i="7"/>
  <c r="G21" i="7"/>
  <c r="I88" i="3"/>
  <c r="H88" i="3"/>
  <c r="G88" i="3"/>
  <c r="F88" i="3"/>
  <c r="E88" i="3"/>
  <c r="D88" i="3"/>
  <c r="C88" i="3"/>
  <c r="J66" i="3"/>
  <c r="B88" i="3"/>
  <c r="J68" i="3"/>
  <c r="J70" i="3"/>
  <c r="J69" i="3"/>
  <c r="J67" i="3"/>
  <c r="J65" i="3"/>
  <c r="J64" i="3"/>
  <c r="J63" i="3"/>
  <c r="J62" i="3"/>
  <c r="I92" i="3"/>
  <c r="H92" i="3"/>
  <c r="G92" i="3"/>
  <c r="F92" i="3"/>
  <c r="E92" i="3"/>
  <c r="D92" i="3"/>
  <c r="C92" i="3"/>
  <c r="B92" i="3"/>
  <c r="I91" i="3"/>
  <c r="H91" i="3"/>
  <c r="G91" i="3"/>
  <c r="F91" i="3"/>
  <c r="E91" i="3"/>
  <c r="D91" i="3"/>
  <c r="C91" i="3"/>
  <c r="B91" i="3"/>
  <c r="J87" i="3"/>
  <c r="K87" i="3" s="1"/>
  <c r="M87" i="3" s="1"/>
  <c r="J86" i="3"/>
  <c r="K86" i="3" s="1"/>
  <c r="M86" i="3" s="1"/>
  <c r="J85" i="3"/>
  <c r="K85" i="3" s="1"/>
  <c r="M85" i="3" s="1"/>
  <c r="J84" i="3"/>
  <c r="K84" i="3" s="1"/>
  <c r="M84" i="3" s="1"/>
  <c r="J83" i="3"/>
  <c r="N83" i="3" s="1"/>
  <c r="J82" i="3"/>
  <c r="K82" i="3" s="1"/>
  <c r="M82" i="3" s="1"/>
  <c r="J81" i="3"/>
  <c r="K81" i="3" s="1"/>
  <c r="M81" i="3" s="1"/>
  <c r="J80" i="3"/>
  <c r="K80" i="3" s="1"/>
  <c r="M80" i="3" s="1"/>
  <c r="H62" i="3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K61" i="3"/>
  <c r="F71" i="3"/>
  <c r="D71" i="3"/>
  <c r="B71" i="3"/>
  <c r="F172" i="2"/>
  <c r="D172" i="2"/>
  <c r="B172" i="2"/>
  <c r="G171" i="2"/>
  <c r="G170" i="2"/>
  <c r="C149" i="2" s="1"/>
  <c r="H149" i="2" s="1"/>
  <c r="G169" i="2"/>
  <c r="G168" i="2"/>
  <c r="C147" i="2" s="1"/>
  <c r="H147" i="2" s="1"/>
  <c r="G167" i="2"/>
  <c r="G166" i="2"/>
  <c r="C145" i="2" s="1"/>
  <c r="H145" i="2" s="1"/>
  <c r="G165" i="2"/>
  <c r="G164" i="2"/>
  <c r="C143" i="2" s="1"/>
  <c r="H143" i="2" s="1"/>
  <c r="G163" i="2"/>
  <c r="N93" i="2"/>
  <c r="N101" i="2"/>
  <c r="O101" i="2" s="1"/>
  <c r="N100" i="2"/>
  <c r="O100" i="2" s="1"/>
  <c r="N99" i="2"/>
  <c r="O99" i="2" s="1"/>
  <c r="N98" i="2"/>
  <c r="O98" i="2" s="1"/>
  <c r="N97" i="2"/>
  <c r="O97" i="2" s="1"/>
  <c r="N96" i="2"/>
  <c r="O96" i="2" s="1"/>
  <c r="N95" i="2"/>
  <c r="O95" i="2" s="1"/>
  <c r="N94" i="2"/>
  <c r="O94" i="2" s="1"/>
  <c r="N84" i="3" l="1"/>
  <c r="H167" i="2"/>
  <c r="C146" i="2"/>
  <c r="H146" i="2" s="1"/>
  <c r="H171" i="2"/>
  <c r="C150" i="2"/>
  <c r="H150" i="2" s="1"/>
  <c r="H165" i="2"/>
  <c r="C144" i="2"/>
  <c r="H144" i="2" s="1"/>
  <c r="H169" i="2"/>
  <c r="C148" i="2"/>
  <c r="H148" i="2" s="1"/>
  <c r="U21" i="7"/>
  <c r="H166" i="2"/>
  <c r="H170" i="2"/>
  <c r="H164" i="2"/>
  <c r="H168" i="2"/>
  <c r="G172" i="2"/>
  <c r="E73" i="2"/>
  <c r="E77" i="2"/>
  <c r="E79" i="2"/>
  <c r="E75" i="2"/>
  <c r="E72" i="2"/>
  <c r="E76" i="2"/>
  <c r="E74" i="2"/>
  <c r="E78" i="2"/>
  <c r="K83" i="3"/>
  <c r="M83" i="3" s="1"/>
  <c r="N80" i="3"/>
  <c r="N86" i="3"/>
  <c r="N81" i="3"/>
  <c r="N85" i="3"/>
  <c r="N82" i="3"/>
  <c r="N87" i="3"/>
  <c r="J71" i="3"/>
  <c r="J91" i="3"/>
  <c r="K91" i="3" s="1"/>
  <c r="K70" i="3"/>
  <c r="H48" i="3" s="1"/>
  <c r="H71" i="3"/>
  <c r="K68" i="3"/>
  <c r="H46" i="3" s="1"/>
  <c r="K67" i="3"/>
  <c r="H45" i="3" s="1"/>
  <c r="K66" i="3"/>
  <c r="H44" i="3" s="1"/>
  <c r="K65" i="3"/>
  <c r="H43" i="3" s="1"/>
  <c r="K64" i="3"/>
  <c r="H42" i="3" s="1"/>
  <c r="G71" i="3"/>
  <c r="J39" i="1"/>
  <c r="I39" i="1"/>
  <c r="H39" i="1"/>
  <c r="C69" i="1"/>
  <c r="E69" i="1"/>
  <c r="J69" i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H151" i="2" l="1"/>
  <c r="C151" i="2"/>
  <c r="H48" i="1"/>
  <c r="I48" i="1"/>
  <c r="J48" i="1"/>
  <c r="H172" i="2"/>
  <c r="K63" i="3"/>
  <c r="K69" i="3"/>
  <c r="H47" i="3" s="1"/>
  <c r="P48" i="1"/>
  <c r="O48" i="1"/>
  <c r="N48" i="1"/>
  <c r="R40" i="1"/>
  <c r="L47" i="1"/>
  <c r="M47" i="1" s="1"/>
  <c r="L46" i="1"/>
  <c r="M46" i="1" s="1"/>
  <c r="L45" i="1"/>
  <c r="L44" i="1"/>
  <c r="M44" i="1" s="1"/>
  <c r="L43" i="1"/>
  <c r="M43" i="1" s="1"/>
  <c r="L42" i="1"/>
  <c r="M42" i="1" s="1"/>
  <c r="L41" i="1"/>
  <c r="M41" i="1" s="1"/>
  <c r="L40" i="1"/>
  <c r="M40" i="1" s="1"/>
  <c r="C49" i="3" l="1"/>
  <c r="H41" i="3"/>
  <c r="H49" i="3" s="1"/>
  <c r="R48" i="1"/>
  <c r="S40" i="1"/>
  <c r="S48" i="1" s="1"/>
  <c r="L48" i="1"/>
  <c r="M45" i="1"/>
  <c r="M48" i="1" s="1"/>
  <c r="F47" i="1"/>
  <c r="G47" i="1" s="1"/>
  <c r="T47" i="1" s="1"/>
  <c r="F46" i="1"/>
  <c r="G46" i="1" s="1"/>
  <c r="T46" i="1" s="1"/>
  <c r="F45" i="1"/>
  <c r="G45" i="1" s="1"/>
  <c r="F44" i="1"/>
  <c r="G44" i="1" s="1"/>
  <c r="T44" i="1" s="1"/>
  <c r="F43" i="1"/>
  <c r="G43" i="1" s="1"/>
  <c r="T43" i="1" s="1"/>
  <c r="F42" i="1"/>
  <c r="G42" i="1" s="1"/>
  <c r="T42" i="1" s="1"/>
  <c r="F41" i="1"/>
  <c r="G41" i="1" s="1"/>
  <c r="T41" i="1" s="1"/>
  <c r="E48" i="1"/>
  <c r="D48" i="1"/>
  <c r="C48" i="1"/>
  <c r="B48" i="1"/>
  <c r="X55" i="1"/>
  <c r="I80" i="2"/>
  <c r="C80" i="2"/>
  <c r="E80" i="2"/>
  <c r="G79" i="2"/>
  <c r="J79" i="2" s="1"/>
  <c r="G78" i="2"/>
  <c r="J78" i="2" s="1"/>
  <c r="G77" i="2"/>
  <c r="J77" i="2" s="1"/>
  <c r="G76" i="2"/>
  <c r="J76" i="2" s="1"/>
  <c r="G75" i="2"/>
  <c r="J75" i="2" s="1"/>
  <c r="G74" i="2"/>
  <c r="J74" i="2" s="1"/>
  <c r="G73" i="2"/>
  <c r="J73" i="2" s="1"/>
  <c r="G72" i="2"/>
  <c r="J72" i="2" s="1"/>
  <c r="F80" i="2"/>
  <c r="T45" i="1" l="1"/>
  <c r="G80" i="2"/>
  <c r="J80" i="2"/>
  <c r="V63" i="1"/>
  <c r="V62" i="1"/>
  <c r="X62" i="1" s="1"/>
  <c r="Y62" i="1" s="1"/>
  <c r="V61" i="1"/>
  <c r="X61" i="1" s="1"/>
  <c r="Y61" i="1" s="1"/>
  <c r="V60" i="1"/>
  <c r="V59" i="1"/>
  <c r="V58" i="1"/>
  <c r="X58" i="1" s="1"/>
  <c r="Y58" i="1" s="1"/>
  <c r="V57" i="1"/>
  <c r="W59" i="1" l="1"/>
  <c r="X59" i="1"/>
  <c r="Y59" i="1" s="1"/>
  <c r="W63" i="1"/>
  <c r="X63" i="1"/>
  <c r="Y63" i="1" s="1"/>
  <c r="W60" i="1"/>
  <c r="X60" i="1"/>
  <c r="Y60" i="1" s="1"/>
  <c r="X57" i="1"/>
  <c r="Y57" i="1" s="1"/>
  <c r="W57" i="1"/>
  <c r="W61" i="1"/>
  <c r="W58" i="1"/>
  <c r="W62" i="1"/>
  <c r="F40" i="1"/>
  <c r="G40" i="1" l="1"/>
  <c r="T40" i="1" s="1"/>
  <c r="F48" i="1"/>
  <c r="E49" i="2"/>
  <c r="E48" i="2"/>
  <c r="E47" i="2"/>
  <c r="E46" i="2"/>
  <c r="E45" i="2"/>
  <c r="E44" i="2"/>
  <c r="E43" i="2"/>
  <c r="E42" i="2"/>
  <c r="E41" i="2"/>
  <c r="C49" i="2"/>
  <c r="C48" i="2"/>
  <c r="C47" i="2"/>
  <c r="C46" i="2"/>
  <c r="C45" i="2"/>
  <c r="C44" i="2"/>
  <c r="C43" i="2"/>
  <c r="C42" i="2"/>
  <c r="C41" i="2"/>
  <c r="J21" i="2"/>
  <c r="J20" i="2"/>
  <c r="J19" i="2"/>
  <c r="J18" i="2"/>
  <c r="J17" i="2"/>
  <c r="J16" i="2"/>
  <c r="J15" i="2"/>
  <c r="I22" i="2"/>
  <c r="G22" i="2"/>
  <c r="E22" i="2"/>
  <c r="J14" i="2"/>
  <c r="J13" i="2"/>
  <c r="C22" i="2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H21" i="1"/>
  <c r="H20" i="1"/>
  <c r="H19" i="1"/>
  <c r="H18" i="1"/>
  <c r="H17" i="1"/>
  <c r="H16" i="1"/>
  <c r="H15" i="1"/>
  <c r="H14" i="1"/>
  <c r="H13" i="1"/>
  <c r="G23" i="3"/>
  <c r="E23" i="3"/>
  <c r="C23" i="3"/>
  <c r="H14" i="3"/>
  <c r="J43" i="2" l="1"/>
  <c r="J47" i="2"/>
  <c r="J44" i="2"/>
  <c r="J48" i="2"/>
  <c r="J42" i="2"/>
  <c r="J46" i="2"/>
  <c r="E50" i="2"/>
  <c r="J45" i="2"/>
  <c r="J49" i="2"/>
  <c r="G48" i="1"/>
  <c r="J41" i="2"/>
  <c r="J22" i="2"/>
  <c r="H22" i="1"/>
  <c r="C50" i="2"/>
  <c r="N22" i="1"/>
  <c r="E21" i="1"/>
  <c r="F21" i="1" s="1"/>
  <c r="O21" i="1" s="1"/>
  <c r="E20" i="1"/>
  <c r="F20" i="1" s="1"/>
  <c r="O20" i="1" s="1"/>
  <c r="E19" i="1"/>
  <c r="F19" i="1" s="1"/>
  <c r="O19" i="1" s="1"/>
  <c r="E18" i="1"/>
  <c r="F18" i="1" s="1"/>
  <c r="O18" i="1" s="1"/>
  <c r="E17" i="1"/>
  <c r="F17" i="1" s="1"/>
  <c r="O17" i="1" s="1"/>
  <c r="E16" i="1"/>
  <c r="F16" i="1" s="1"/>
  <c r="O16" i="1" s="1"/>
  <c r="E15" i="1"/>
  <c r="F15" i="1" s="1"/>
  <c r="O15" i="1" s="1"/>
  <c r="E13" i="1"/>
  <c r="F13" i="1" s="1"/>
  <c r="O13" i="1" s="1"/>
  <c r="E14" i="1"/>
  <c r="F14" i="1" s="1"/>
  <c r="O14" i="1" s="1"/>
  <c r="T48" i="1" l="1"/>
  <c r="J50" i="2"/>
  <c r="O22" i="1"/>
  <c r="F22" i="1"/>
</calcChain>
</file>

<file path=xl/sharedStrings.xml><?xml version="1.0" encoding="utf-8"?>
<sst xmlns="http://schemas.openxmlformats.org/spreadsheetml/2006/main" count="1514" uniqueCount="692">
  <si>
    <t>INDICATEURS</t>
  </si>
  <si>
    <t>BILAN</t>
  </si>
  <si>
    <t xml:space="preserve"> C1</t>
  </si>
  <si>
    <t>Situations d'apprentissage</t>
  </si>
  <si>
    <t>Lecture</t>
  </si>
  <si>
    <t>Vocabulaire</t>
  </si>
  <si>
    <t>%</t>
  </si>
  <si>
    <t>Évaluation par les pairs</t>
  </si>
  <si>
    <t>TOTAL</t>
  </si>
  <si>
    <t>MOYENNE</t>
  </si>
  <si>
    <t>Auto-évaluation</t>
  </si>
  <si>
    <t>moyenne</t>
  </si>
  <si>
    <t>Total des pairs</t>
  </si>
  <si>
    <t>MOYENNE des pairs</t>
  </si>
  <si>
    <t>Barème</t>
  </si>
  <si>
    <t>2014-2015</t>
  </si>
  <si>
    <t xml:space="preserve">Orthographe </t>
  </si>
  <si>
    <t>Accord</t>
  </si>
  <si>
    <t>Conjugaison</t>
  </si>
  <si>
    <t>Homophone</t>
  </si>
  <si>
    <t>NOTE sur     %</t>
  </si>
  <si>
    <t>Moyenne</t>
  </si>
  <si>
    <t>Justification</t>
  </si>
  <si>
    <t>Groupe  770</t>
  </si>
  <si>
    <t>Interprétation</t>
  </si>
  <si>
    <t>Les seins d'Amanda</t>
  </si>
  <si>
    <t>% C1</t>
  </si>
  <si>
    <t>Les Seins d'Amanda</t>
  </si>
  <si>
    <t>PMT</t>
  </si>
  <si>
    <t>Étape 1</t>
  </si>
  <si>
    <t>B</t>
  </si>
  <si>
    <t>A</t>
  </si>
  <si>
    <t>C</t>
  </si>
  <si>
    <t>2 oct, Les valeurs</t>
  </si>
  <si>
    <t>23 oct - Événements anecdotiques</t>
  </si>
  <si>
    <t>3 nov-Halloween en fin de semaine</t>
  </si>
  <si>
    <t>D</t>
  </si>
  <si>
    <t>Étape __1__</t>
  </si>
  <si>
    <t xml:space="preserve">Français  ORAL </t>
  </si>
  <si>
    <t>3 nov-Un événement intéressante de ta fin de semaine d'Halloween</t>
  </si>
  <si>
    <t>2 oct. Les valeurs</t>
  </si>
  <si>
    <t>PMT - Lecture</t>
  </si>
  <si>
    <t>Compréhension</t>
  </si>
  <si>
    <t>Réaction</t>
  </si>
  <si>
    <t>Questions à partir de textes de PMT</t>
  </si>
  <si>
    <t>Maryème Ndiaye</t>
  </si>
  <si>
    <t>Test I V I P</t>
  </si>
  <si>
    <t>Dans quoi suis-je à l'aise?</t>
  </si>
  <si>
    <t>A B C D E</t>
  </si>
  <si>
    <t>À la  recherche d'une carte d'affaire</t>
  </si>
  <si>
    <t>Utilise des secteurs en lien avec ses intérêts</t>
  </si>
  <si>
    <t>Valide ses perceptions</t>
  </si>
  <si>
    <t>page 8 Bilan</t>
  </si>
  <si>
    <t>C1</t>
  </si>
  <si>
    <t>Secteurs en lien avec ses intérêts</t>
  </si>
  <si>
    <t>Test  I V I P</t>
  </si>
  <si>
    <t>Cerner son profil</t>
  </si>
  <si>
    <t>Dans quoi   suis-je à l'aise</t>
  </si>
  <si>
    <t>C3</t>
  </si>
  <si>
    <t>Carte d'affaire</t>
  </si>
  <si>
    <t>Rigueur de la planif</t>
  </si>
  <si>
    <t>Les 3 compo</t>
  </si>
  <si>
    <t>Démarche</t>
  </si>
  <si>
    <t>À la recherche d'une carte d'affaire</t>
  </si>
  <si>
    <t>Étape 2</t>
  </si>
  <si>
    <t>Le cerf de Virginie</t>
  </si>
  <si>
    <t>réaction</t>
  </si>
  <si>
    <t>Interprétation / 10</t>
  </si>
  <si>
    <t>Réaction /8</t>
  </si>
  <si>
    <t>Just / 4</t>
  </si>
  <si>
    <t>Les attentes d'un employeur</t>
  </si>
  <si>
    <t>Le temps des fêtes</t>
  </si>
  <si>
    <t>Les attentes de l'employeur</t>
  </si>
  <si>
    <t>CSST</t>
  </si>
  <si>
    <t>Étape 3</t>
  </si>
  <si>
    <t xml:space="preserve">Compréhension    /40   - </t>
  </si>
  <si>
    <t>Le dernier des raisins</t>
  </si>
  <si>
    <t>Le désert, milieu difficile</t>
  </si>
  <si>
    <t>Le désert, un milieu difficile</t>
  </si>
  <si>
    <t>Étape3</t>
  </si>
  <si>
    <t>c</t>
  </si>
  <si>
    <t>i</t>
  </si>
  <si>
    <t>r</t>
  </si>
  <si>
    <t>Français  LECTURE   Étape  3</t>
  </si>
  <si>
    <t>Français  LECTURE    Étape 2</t>
  </si>
  <si>
    <t>Français  LECTURE    Étape 1</t>
  </si>
  <si>
    <t>Cerner son profil  étape 1</t>
  </si>
  <si>
    <t>Réaliser une démarche  étape 1</t>
  </si>
  <si>
    <t>C2-Se donner une représentation du monde du travail   étape 2</t>
  </si>
  <si>
    <t>Cr 1 Compréhension du MT   /30</t>
  </si>
  <si>
    <t>CR2 Utilisation Ressources  /8</t>
  </si>
  <si>
    <t>Numéro</t>
  </si>
  <si>
    <t>Pointages</t>
  </si>
  <si>
    <t>CR3 Se situer en futur trava /6</t>
  </si>
  <si>
    <t>Cerner son profil   Étape 3</t>
  </si>
  <si>
    <t>Auto-portrait</t>
  </si>
  <si>
    <t>Oral-poster</t>
  </si>
  <si>
    <t>CR 1</t>
  </si>
  <si>
    <t>CR 2</t>
  </si>
  <si>
    <t>Analyser ses réussites</t>
  </si>
  <si>
    <t>CR2</t>
  </si>
  <si>
    <t>Examiner ses caractéristiques</t>
  </si>
  <si>
    <t>CR1</t>
  </si>
  <si>
    <t>Cohérence des liens</t>
  </si>
  <si>
    <t>CR3</t>
  </si>
  <si>
    <t>ABCDE</t>
  </si>
  <si>
    <t>1 à 3</t>
  </si>
  <si>
    <t>Journal de bord 50-100 heures</t>
  </si>
  <si>
    <t>Journal de Bord 50 hres - 100 hres</t>
  </si>
  <si>
    <t>Étape __3__</t>
  </si>
  <si>
    <t>Auto-portrait étape 2</t>
  </si>
  <si>
    <t>Comp Tâche</t>
  </si>
  <si>
    <t>cohérence propos</t>
  </si>
  <si>
    <t>éléments verbaux app.</t>
  </si>
  <si>
    <t>Communication orale</t>
  </si>
  <si>
    <t>PAIRS</t>
  </si>
  <si>
    <t>Total Prof</t>
  </si>
  <si>
    <t>Mon auto-portrait</t>
  </si>
  <si>
    <t>Le 18 décembre 2014</t>
  </si>
  <si>
    <t>groupe 770</t>
  </si>
  <si>
    <t>Écart moyenne</t>
  </si>
  <si>
    <t>Moyenne attribuée</t>
  </si>
  <si>
    <t>Français  ÉCRITURE    Étape 2</t>
  </si>
  <si>
    <t>Le cerf de Virginie into-conclusion</t>
  </si>
  <si>
    <t>Adaptation</t>
  </si>
  <si>
    <t>Cohérence</t>
  </si>
  <si>
    <t>Syntaxe - Ponctuation</t>
  </si>
  <si>
    <t>Grammaire</t>
  </si>
  <si>
    <t xml:space="preserve">Un coffre-fort, une poubelle ou </t>
  </si>
  <si>
    <t>Un coffre-fort, un château, une pou belle</t>
  </si>
  <si>
    <t>50 hres</t>
  </si>
  <si>
    <t>100 hres</t>
  </si>
  <si>
    <t>150 hres</t>
  </si>
  <si>
    <t>A :  92</t>
  </si>
  <si>
    <t>B+: 84</t>
  </si>
  <si>
    <t>B: 76</t>
  </si>
  <si>
    <t>C+: 68</t>
  </si>
  <si>
    <t>C: 60</t>
  </si>
  <si>
    <t>Journal de Bord 50 h -100 -150</t>
  </si>
  <si>
    <t>CR3 Pertinence des élément de réflexion sur son rôle de travailleur</t>
  </si>
  <si>
    <t>Joural de bord</t>
  </si>
  <si>
    <t>Critère 1 Pertinence des attitudes et des comportements adoptés</t>
  </si>
  <si>
    <t>1. Ponctualité</t>
  </si>
  <si>
    <t>1.1 Se présente plusieurs minutes avant le début de son quart de travail</t>
  </si>
  <si>
    <t>1.2 Téléphone à l’employeur s’il a du retard ou s’il est absent pour la journée</t>
  </si>
  <si>
    <t>2. Assiduité</t>
  </si>
  <si>
    <t>2.1 Respecte les normes établies à l’intérieur de l’entreprise</t>
  </si>
  <si>
    <t>2.2 Prend les moyens pour répondre aux exigences de l’employeur</t>
  </si>
  <si>
    <t>2.3 Adopte un rythme de vie adapté à son emploi</t>
  </si>
  <si>
    <t>3. Sens de l’organisation</t>
  </si>
  <si>
    <t>3.1 Réalise les tâches demandées selon les directives demandées</t>
  </si>
  <si>
    <t>3.2 Réalise les activités dans les délais prévus</t>
  </si>
  <si>
    <t>3.3 Gère son aire de travail de façon fonctionnelle</t>
  </si>
  <si>
    <t>4. Esprit d’équipe</t>
  </si>
  <si>
    <t>4.1 Utilise son temps libre pour aides ses collègues</t>
  </si>
  <si>
    <t>4.2 Fait preuve d’ouverture et de respect envers les autres</t>
  </si>
  <si>
    <t>5. Communication efficace</t>
  </si>
  <si>
    <t>5.1 Utilise un langage adéquat</t>
  </si>
  <si>
    <t>5.2 Transmet l’information de façon précise</t>
  </si>
  <si>
    <t>5.3 Pose des questions lorsque ne connaît pas la réponse</t>
  </si>
  <si>
    <t>6. Apprendre de nos expériences</t>
  </si>
  <si>
    <t>6.1 Nomme les points qu’il (qu’elle)  à améliorer</t>
  </si>
  <si>
    <t>6.2 Accepte la critique</t>
  </si>
  <si>
    <t>6.3 Se réajuster en fonction de la critique</t>
  </si>
  <si>
    <t>6.4 Fait des liens entre apprentissages à l’école et utilité dans sa vie professionnelle et personnelle</t>
  </si>
  <si>
    <t>Critère 2 : Qualité de l’adaptation au milieu de travail</t>
  </si>
  <si>
    <t>7. Adaptation au milieu</t>
  </si>
  <si>
    <t>7.1  Ajustement des attitudes et des  comportements selon  le milieu de travail</t>
  </si>
  <si>
    <t>7.2 Capacité de faire face aux changements et aux imprévus</t>
  </si>
  <si>
    <t>7.3 Utilisation des ressources du milieu</t>
  </si>
  <si>
    <t>7.4 Utilisation de stratégies</t>
  </si>
  <si>
    <t>oct</t>
  </si>
  <si>
    <t>nov</t>
  </si>
  <si>
    <t>dec</t>
  </si>
  <si>
    <t>jan</t>
  </si>
  <si>
    <t>fev</t>
  </si>
  <si>
    <t>mars</t>
  </si>
  <si>
    <t>ÉTAPE 2</t>
  </si>
  <si>
    <t>PARCOURS DE FORMATION AXÉE SUR L’EMPLOI</t>
  </si>
  <si>
    <t>FORMULAIRE D’ÉVALUATION</t>
  </si>
  <si>
    <t xml:space="preserve">FMS       FPT  </t>
  </si>
  <si>
    <r>
      <t>FONCTION DE TRAVAIL :</t>
    </r>
    <r>
      <rPr>
        <b/>
        <sz val="11"/>
        <rFont val="Times New Roman"/>
        <family val="1"/>
      </rPr>
      <t xml:space="preserve"> 8119 – Préposé(e) au service à un comptoir de restauration rapide</t>
    </r>
  </si>
  <si>
    <t xml:space="preserve">Légende : </t>
  </si>
  <si>
    <t xml:space="preserve">L’élève effectue la tâche…  </t>
  </si>
  <si>
    <r>
      <t>1 </t>
    </r>
    <r>
      <rPr>
        <sz val="11"/>
        <rFont val="Times New Roman"/>
        <family val="1"/>
      </rPr>
      <t>: sous une</t>
    </r>
    <r>
      <rPr>
        <b/>
        <sz val="11"/>
        <rFont val="Times New Roman"/>
        <family val="1"/>
      </rPr>
      <t xml:space="preserve"> supervision étroite</t>
    </r>
    <r>
      <rPr>
        <sz val="11"/>
        <rFont val="Times New Roman"/>
        <family val="1"/>
      </rPr>
      <t xml:space="preserve"> et avec une </t>
    </r>
    <r>
      <rPr>
        <b/>
        <sz val="11"/>
        <rFont val="Times New Roman"/>
        <family val="1"/>
      </rPr>
      <t>aide soutenue</t>
    </r>
    <r>
      <rPr>
        <sz val="11"/>
        <rFont val="Times New Roman"/>
        <family val="1"/>
      </rPr>
      <t xml:space="preserve"> en tenant compte de </t>
    </r>
    <r>
      <rPr>
        <b/>
        <sz val="11"/>
        <rFont val="Times New Roman"/>
        <family val="1"/>
      </rPr>
      <t>certains critères</t>
    </r>
    <r>
      <rPr>
        <sz val="11"/>
        <rFont val="Times New Roman"/>
        <family val="1"/>
      </rPr>
      <t xml:space="preserve"> de performance.</t>
    </r>
  </si>
  <si>
    <r>
      <t>2 </t>
    </r>
    <r>
      <rPr>
        <sz val="11"/>
        <rFont val="Times New Roman"/>
        <family val="1"/>
      </rPr>
      <t xml:space="preserve">: sous une </t>
    </r>
    <r>
      <rPr>
        <b/>
        <sz val="11"/>
        <rFont val="Times New Roman"/>
        <family val="1"/>
      </rPr>
      <t>supervision étroite</t>
    </r>
    <r>
      <rPr>
        <sz val="11"/>
        <rFont val="Times New Roman"/>
        <family val="1"/>
      </rPr>
      <t xml:space="preserve"> et répond à </t>
    </r>
    <r>
      <rPr>
        <b/>
        <sz val="11"/>
        <rFont val="Times New Roman"/>
        <family val="1"/>
      </rPr>
      <t>certains critères</t>
    </r>
    <r>
      <rPr>
        <sz val="11"/>
        <rFont val="Times New Roman"/>
        <family val="1"/>
      </rPr>
      <t xml:space="preserve"> de performance.</t>
    </r>
  </si>
  <si>
    <r>
      <t>3 </t>
    </r>
    <r>
      <rPr>
        <sz val="11"/>
        <rFont val="Times New Roman"/>
        <family val="1"/>
      </rPr>
      <t xml:space="preserve">: de façon </t>
    </r>
    <r>
      <rPr>
        <b/>
        <sz val="11"/>
        <rFont val="Times New Roman"/>
        <family val="1"/>
      </rPr>
      <t>autonome</t>
    </r>
    <r>
      <rPr>
        <sz val="11"/>
        <rFont val="Times New Roman"/>
        <family val="1"/>
      </rPr>
      <t xml:space="preserve"> et avec la </t>
    </r>
    <r>
      <rPr>
        <b/>
        <sz val="11"/>
        <rFont val="Times New Roman"/>
        <family val="1"/>
      </rPr>
      <t>supervision habituelle</t>
    </r>
    <r>
      <rPr>
        <sz val="11"/>
        <rFont val="Times New Roman"/>
        <family val="1"/>
      </rPr>
      <t xml:space="preserve"> tout en répondant, </t>
    </r>
    <r>
      <rPr>
        <b/>
        <sz val="11"/>
        <rFont val="Times New Roman"/>
        <family val="1"/>
      </rPr>
      <t>la plupart du temps</t>
    </r>
    <r>
      <rPr>
        <sz val="11"/>
        <rFont val="Times New Roman"/>
        <family val="1"/>
      </rPr>
      <t>, à tous les critères de performance.</t>
    </r>
  </si>
  <si>
    <r>
      <t>4</t>
    </r>
    <r>
      <rPr>
        <sz val="11"/>
        <rFont val="Times New Roman"/>
        <family val="1"/>
      </rPr>
      <t xml:space="preserve"> : de façon </t>
    </r>
    <r>
      <rPr>
        <b/>
        <sz val="11"/>
        <rFont val="Times New Roman"/>
        <family val="1"/>
      </rPr>
      <t xml:space="preserve">autonome </t>
    </r>
    <r>
      <rPr>
        <sz val="11"/>
        <rFont val="Times New Roman"/>
        <family val="1"/>
      </rPr>
      <t xml:space="preserve">en répondant à </t>
    </r>
    <r>
      <rPr>
        <b/>
        <sz val="11"/>
        <rFont val="Times New Roman"/>
        <family val="1"/>
      </rPr>
      <t>tous les critères</t>
    </r>
    <r>
      <rPr>
        <sz val="11"/>
        <rFont val="Times New Roman"/>
        <family val="1"/>
      </rPr>
      <t xml:space="preserve"> de performance.</t>
    </r>
  </si>
  <si>
    <t>DATES DES ÉVALUATIONS</t>
  </si>
  <si>
    <t>42 – Réceptionner des produits alimentaires ou non alimentaires*</t>
  </si>
  <si>
    <t>- Vérifier la qualité des produits reçus.</t>
  </si>
  <si>
    <t>- Comparer les quantités reçues avec les factures et les bons de commande.</t>
  </si>
  <si>
    <t>- Remplir les formulaires administratifs, les remettre à la personne responsable ou les acheminer au service concerné.</t>
  </si>
  <si>
    <t>- Enregistrer les données en vue de l’inventaire.</t>
  </si>
  <si>
    <t>- Préparer les palettes et les placer aux endroits prévus à cette fin.*</t>
  </si>
  <si>
    <t>- Décharger les camions.*</t>
  </si>
  <si>
    <t>52 – Manutentionner des produits alimentaires ou non alimentaires*</t>
  </si>
  <si>
    <t>- Utiliser l’équipement de levage et de manutention.</t>
  </si>
  <si>
    <t>- Déballer les produits.*</t>
  </si>
  <si>
    <t>- Vérifier la fraîcheur des produits ou leur date de péremption.</t>
  </si>
  <si>
    <t>- Ranger les produits.</t>
  </si>
  <si>
    <t>255 – Apprêter des denrées alimentaires brutes</t>
  </si>
  <si>
    <t>- Laver, peler ou éplucher des fruits ou des légumes.</t>
  </si>
  <si>
    <t>- Couper, trancher ou tailler des fruits ou des légumes.</t>
  </si>
  <si>
    <t>- Nettoyer, couper ou hacher des viandes, des charcuteries ou des poissons.</t>
  </si>
  <si>
    <t>- Couper des fromages.</t>
  </si>
  <si>
    <t>811901 – Préparer des mets de restauration rapide</t>
  </si>
  <si>
    <t>- Confectionner des mets : sandwiches froids ou sandwiches chauds, hambourgeois, etc.</t>
  </si>
  <si>
    <t>- Faire cuire ou réchauffer des mets de restauration rapide de type nord-américain, européen, asiatique, moyen-oriental ou autres.</t>
  </si>
  <si>
    <t>- Préparer des portions de desserts.</t>
  </si>
  <si>
    <t>- Préparer des boissons chaudes ou des boissons froides.</t>
  </si>
  <si>
    <t>- Dresser les mets sur les assiettes, les emballer ou les disposer dans des contenants.</t>
  </si>
  <si>
    <t>251 – Préparer des petits déjeuners*</t>
  </si>
  <si>
    <t>- Interpréter une fiche de travail ou un tableau de production du jour.</t>
  </si>
  <si>
    <t>- Faire cuire des œufs.</t>
  </si>
  <si>
    <t>- Faire cuire des viandes et d’autres produits.</t>
  </si>
  <si>
    <t>- Préparer, en vue du service, des produits de boulangerie et des viennoiseries.</t>
  </si>
  <si>
    <t>- Préparer des boissons chaudes et des jus de fruits.</t>
  </si>
  <si>
    <t>- Dresser des assiettes.</t>
  </si>
  <si>
    <t>21 – Approvisionner les comptoirs, les étals, les étagères ou les présentoirs</t>
  </si>
  <si>
    <t>- Interpréter le plan d’étalage.</t>
  </si>
  <si>
    <t>- Faire la rotation des produits : vérifier les dates de péremption et retirer les produits périmés.</t>
  </si>
  <si>
    <t>- Remplir les comptoirs, ranger les produits sur les étagères, garnir les présentoirs, etc.</t>
  </si>
  <si>
    <t>811902 – Servir la clientèle à un comptoir de restaurant rapide</t>
  </si>
  <si>
    <t>- Accueillir le client.</t>
  </si>
  <si>
    <t>- Donner des renseignements sur les mets.</t>
  </si>
  <si>
    <t>- Suggérer des mets ou des accompagnements.</t>
  </si>
  <si>
    <t>- Prendre la commande.</t>
  </si>
  <si>
    <t>- Transmettre la commande.*</t>
  </si>
  <si>
    <t>- Disposer les napperons, les ustensiles et les serviettes de table sur les plateaux.</t>
  </si>
  <si>
    <t>- Remettre les mets et les boissons.</t>
  </si>
  <si>
    <t>10 – Percevoir des paiements</t>
  </si>
  <si>
    <t>- Recevoir l’argent et remettre la monnaie.</t>
  </si>
  <si>
    <t>- Utiliser une caisse enregistreuse, un équipement informatisé d’enregistrement des ventes ou un terminal de point de vente pour recevoir les paiements par carte de crédit ou par carte de débit.</t>
  </si>
  <si>
    <t>- Faire une facturation au compte.</t>
  </si>
  <si>
    <t>- Remettre les reçus, les coupons de caisse, les relevés de transactions, etc.</t>
  </si>
  <si>
    <t>102 – Nettoyer et ranger les comptoirs et les aires de travail servant à la préparation des aliments ou à leur vente</t>
  </si>
  <si>
    <t>- Nettoyer et désinfecter les comptoirs ou les surfaces de travail.</t>
  </si>
  <si>
    <t>- Nettoyer et désinfecter l’équipement, les appareils, le matériel ou les accessoires.</t>
  </si>
  <si>
    <t>- Nettoyer et désinfecter les réfrigérateurs ou les chambres froides.*</t>
  </si>
  <si>
    <t>- Récurer les fours et les autres équipements de cuisson.*</t>
  </si>
  <si>
    <t>- Nettoyer la vaisselle, la verrerie ou les ustensiles.*</t>
  </si>
  <si>
    <t>- Ranger le matériel.</t>
  </si>
  <si>
    <t>- Balayer et laver les planchers.</t>
  </si>
  <si>
    <t>- Vider et nettoyer les poubelles.</t>
  </si>
  <si>
    <t>- Entreposer les produits de nettoyage.</t>
  </si>
  <si>
    <t>402 – Nettoyer et ranger les aires publiques*</t>
  </si>
  <si>
    <t>- Ramasser, vider, laver et ranger les plateaux.</t>
  </si>
  <si>
    <t>- Nettoyer et désinfecter les tables et les chaises.</t>
  </si>
  <si>
    <t>- Nettoyer et désinfecter les salles de toilettes.</t>
  </si>
  <si>
    <t>ETAPE 1</t>
  </si>
  <si>
    <r>
      <t xml:space="preserve">FMS  </t>
    </r>
    <r>
      <rPr>
        <sz val="11"/>
        <rFont val="Wingdings"/>
        <charset val="2"/>
      </rPr>
      <t>ý</t>
    </r>
    <r>
      <rPr>
        <sz val="11"/>
        <rFont val="Times New Roman"/>
        <family val="1"/>
      </rPr>
      <t xml:space="preserve">    FPT  </t>
    </r>
  </si>
  <si>
    <r>
      <t>FONCTION DE TRAVAIL :</t>
    </r>
    <r>
      <rPr>
        <b/>
        <sz val="11"/>
        <rFont val="Times New Roman"/>
        <family val="1"/>
      </rPr>
      <t xml:space="preserve"> 8271 – Préposé aux marchandises</t>
    </r>
  </si>
  <si>
    <t>Oct</t>
  </si>
  <si>
    <t>Nov</t>
  </si>
  <si>
    <t>Dec</t>
  </si>
  <si>
    <t>Jan</t>
  </si>
  <si>
    <t>Fev</t>
  </si>
  <si>
    <t>Mar</t>
  </si>
  <si>
    <t>Avr</t>
  </si>
  <si>
    <t>Mai</t>
  </si>
  <si>
    <t>juin</t>
  </si>
  <si>
    <t>827101 - Participer à la réception des marchandises</t>
  </si>
  <si>
    <t>Recevoir les directives de la personne responsable concernant l’horaire de livraison et le type de marchandises (marchandise sèche, matières dangereuses, plantes, animaux, matériaux de construction, etc.).</t>
  </si>
  <si>
    <t>Accueillir la conductrice ou le conducteur du véhicule de livraison.</t>
  </si>
  <si>
    <t>Prendre connaissance des documents de livraison : vérifier le lieu, la date et l’heure de la livraison.</t>
  </si>
  <si>
    <t>Signer le récépissé d’expédition.</t>
  </si>
  <si>
    <t>Vérifier la concordance entre les marchandises livrées et celles commandées (type de marchandises, quantité, etc.).</t>
  </si>
  <si>
    <t>Vérifier l’état des marchandises : faire une inspection visuelle de l’emballage ou des boîtes, ouvrir un contenant, compter des articles, etc.</t>
  </si>
  <si>
    <t>Appliquer la procédure prescrite si des marchandises sont endommagées ou non conformes.</t>
  </si>
  <si>
    <t>Utiliser un lecteur optique pour enregistrer l’entrée des marchandises.</t>
  </si>
  <si>
    <t>Remplir les formulaires administratifs et les acheminer au service concerné ou à la personne désignée.</t>
  </si>
  <si>
    <t>Transporter les boîtes, les sacs, les meubles, les matériaux, etc., dans l’arrière-boutique ou dans l’entrepôt du magasin.</t>
  </si>
  <si>
    <t>Détecter des problèmes et en informer la personne responsable.</t>
  </si>
  <si>
    <t>827102 - Préparer des marchandises pour la vente</t>
  </si>
  <si>
    <t>Recevoir les directives de la personne responsable.</t>
  </si>
  <si>
    <t>Déballer des boîtes, des meubles, ouvrir des sacs, etc.</t>
  </si>
  <si>
    <t>Vérifier l’état des marchandises : retirer les articles impropres à la vente, les mettre de côté et noter l’information sur un formulaire.</t>
  </si>
  <si>
    <t>Trier des articles par catégorie et les déposer dans des bacs; plier ou suspendre des vêtements; ensacher des produits; monter des ensembles-cadeaux; assembler des articles; etc.</t>
  </si>
  <si>
    <t>Préparer les étiquettes.</t>
  </si>
  <si>
    <t>Étiqueter les articles.</t>
  </si>
  <si>
    <t>Fixer des dispositifs antivol.</t>
  </si>
  <si>
    <t>Vérifier la qualité de la préparation.</t>
  </si>
  <si>
    <t>Placer la marchandise préparée dans l’arrière-boutique ou dans l’entrepôt du magasin.</t>
  </si>
  <si>
    <t>827103 - Manutentionner des marchandises</t>
  </si>
  <si>
    <t>Choisir l’équipement de manutention en fonction du format et du poids de la marchandise.</t>
  </si>
  <si>
    <t>Vérifier l’état de l’équipement de manutention (diable, chariot, harnais, etc.).</t>
  </si>
  <si>
    <t>Soulever des boîtes, des sacs, des meubles, des matériaux ou tout autre objet encombrant et les déposer sur l’équipement.</t>
  </si>
  <si>
    <t>Transporter les boîtes, les sacs, les meubles, les matériaux, etc., dans l’arrière-boutique, dans l’entrepôt du magasin ou dans la cour.</t>
  </si>
  <si>
    <t>Déposer les marchandises aux endroits prévus.</t>
  </si>
  <si>
    <t>827104 - Disposer des marchandises dans l’aire de vente</t>
  </si>
  <si>
    <t>Consulter le plan d’étalage ou d’aménagement.</t>
  </si>
  <si>
    <t>S’informer sur les produits inscrits dans la circulaire de la semaine.</t>
  </si>
  <si>
    <t>Essuyer ou épousseter les tablettes.</t>
  </si>
  <si>
    <t>Déplacer ou assembler des présentoirs, des supports, des bacs, etc.</t>
  </si>
  <si>
    <t>Garnir les étagères, les présentoirs, les supports, les bacs, etc. : retirer les produits périmés, endommagés ou hors saison, ouvrir les boîtes d’articles, déposer ceux-ci sur les étagères, les supports, les présentoirs, etc.</t>
  </si>
  <si>
    <t>Disposer des marchandises dans l’aire de vente.</t>
  </si>
  <si>
    <t>Mettre sous clé certaines marchandises, les disposer de façon à éviter les bris ou placer un avis interdisant d’y toucher.</t>
  </si>
  <si>
    <t>Vérifier la présentation des marchandises.</t>
  </si>
  <si>
    <t>Apposer les prix sur les étagères, les présentoirs, les bacs, les meubles, les matériaux, etc.</t>
  </si>
  <si>
    <t>S’assurer de la concordance entre les prix indiqués et les prix de vente des articles (prix régulier ou solde).</t>
  </si>
  <si>
    <t>Assister le personnel dans la préparation d’événements promotionnels (stand de présentation, décoration thématique, montage d’une vitrine, etc.).</t>
  </si>
  <si>
    <t>Garder les aires de vente en ordre : ramasser les articles tombés ou déplacés, etc.</t>
  </si>
  <si>
    <t>Détecter des problèmes liés à la sécurité des personnes et des marchandises, et en informer la personne responsable.</t>
  </si>
  <si>
    <t>827105 - Répondre aux demandes des clientes et des clients</t>
  </si>
  <si>
    <t>Écouter la demande de la cliente ou du client ou lui offrir de l’aide.</t>
  </si>
  <si>
    <t>Indiquer la localisation des produits, du service à la clientèle, des toilettes, des caisses, de la cafétéria, etc.</t>
  </si>
  <si>
    <t>Accompagner la cliente ou le client jusqu’à l’emplacement recherché.</t>
  </si>
  <si>
    <t>Aller chercher des articles situés sur des rayons hors de portée de la cliente ou du client ou dans l’entrepôt.</t>
  </si>
  <si>
    <t>Diriger la cliente ou le client qui souhaite obtenir de l’information sur les articles vers la conseillère-vendeuse ou le conseiller-vendeur.</t>
  </si>
  <si>
    <t>S’assurer de la satisfaction de la cliente ou du client.</t>
  </si>
  <si>
    <t>827106 - Participer à la livraison des commandes</t>
  </si>
  <si>
    <t>Lire le bon de commande (nature des articles achetés, quantité, nom et coordonnées de la cliente ou du client, heure de livraison, etc.).</t>
  </si>
  <si>
    <t>Aller chercher les articles et vérifier leur état.</t>
  </si>
  <si>
    <t>Assembler la commande.</t>
  </si>
  <si>
    <t>S’assurer que la commande est complète.</t>
  </si>
  <si>
    <t>Emballer la commande.</t>
  </si>
  <si>
    <t>Remettre la commande à la cliente ou au client, l’apporter à son véhicule ou encore la déposer sur le quai de livraison.</t>
  </si>
  <si>
    <t>Remplir les formulaires administratifs.</t>
  </si>
  <si>
    <t>827107 - Assurer l’ordre et la propreté des lieux</t>
  </si>
  <si>
    <t>Ranger les articles laissés au comptoir, dans les salles d’essayage, sur les rayons, aux caisses, etc.</t>
  </si>
  <si>
    <t>Ramasser les objets laissés dans les allées ou l’aire de vente (équipement de manutention, chariot à provisions, objets divers, etc.).</t>
  </si>
  <si>
    <t>Passer l’aspirateur ou balayer l’aire de vente, l’arrière-boutique ou l’entrepôt.</t>
  </si>
  <si>
    <t>Ranger l’équipement de manutention.</t>
  </si>
  <si>
    <t>Ranger le matériel d’emballage, les boîtes de carton et les autres types de contenants.</t>
  </si>
  <si>
    <t>Récupérer les matériaux recyclables.</t>
  </si>
  <si>
    <t>Vider les poubelles.</t>
  </si>
  <si>
    <t>522 - Conduire un chariot élévateur</t>
  </si>
  <si>
    <t>Vérifier le fonctionnement du chariot élévateur et de ses accessoires.</t>
  </si>
  <si>
    <t>Installer ou enlever les équipements de préhension.</t>
  </si>
  <si>
    <t>Utiliser les différents dispositifs de retenue : ceinture de sécurité, portes grillagées, etc.</t>
  </si>
  <si>
    <t>Mettre en marche le chariot élévateur.</t>
  </si>
  <si>
    <t>Circuler avec le chariot élévateur chargé ou non chargé : avancer, reculer, prendre des virages vers l'avant ou l'arrière, vérifier les angles morts, etc.</t>
  </si>
  <si>
    <t>Arrêter le chariot élévateur : mettre le moteur au neutre, serrer le frein de stationnement, abaisser le dispositif de charge, etc.</t>
  </si>
  <si>
    <t>Stationner le chariot élévateur.</t>
  </si>
  <si>
    <t>414 - Intervenir lors d’un incident ou d’un problème mineur</t>
  </si>
  <si>
    <t>Prévenir la personne responsable lorsque survient un incident ou une situation problématique.</t>
  </si>
  <si>
    <t>Appeler le service de police ou d’incendie.</t>
  </si>
  <si>
    <t>Appeler le service d’ambulance.</t>
  </si>
  <si>
    <t>Donner les premiers secours.</t>
  </si>
  <si>
    <t>Aider au maintien de l’ordre.</t>
  </si>
  <si>
    <t>Aider à disperser un attroupement.</t>
  </si>
  <si>
    <t>Rédiger un rapport d'événement.</t>
  </si>
  <si>
    <t>Empiler des livres</t>
  </si>
  <si>
    <t xml:space="preserve">FMS  X  FPT  </t>
  </si>
  <si>
    <r>
      <t>FONCTION DE TRAVAIL :</t>
    </r>
    <r>
      <rPr>
        <b/>
        <sz val="11"/>
        <rFont val="Times New Roman"/>
        <family val="1"/>
      </rPr>
      <t xml:space="preserve"> 8208 - </t>
    </r>
    <r>
      <rPr>
        <b/>
        <sz val="12"/>
        <rFont val="Times New Roman"/>
        <family val="1"/>
      </rPr>
      <t>Préposée, préposé à l’entretien ménager d’édifices publics</t>
    </r>
  </si>
  <si>
    <t>500 - Commencer et terminer son quart de travail</t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</si>
  <si>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Interpréter les feuilles d’affectation ou les remplir.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</si>
  <si>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Préparer l’équipement : vérifier l’état de l’équipement, remplacer des filtres ou des sacs sur un aspirateur, etc.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</si>
  <si>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Préparer son chariot de travail : vérifier la quantité des produits et du matériel, s’assurer d’une disposition appropriée des produits sur le chariot, etc.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</si>
  <si>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Approvisionner le local d’entreposage des fournitures.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</si>
  <si>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Informer la personne responsable dans le cas d’une baisse d’inventaire. </t>
    </r>
  </si>
  <si>
    <t>820801 - Nettoyer les aires de travail (bureaux, salles de réunion, etc.)</t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</si>
  <si>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Replacer les bureaux, les tables, les fauteuils, les patères, etc.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</si>
  <si>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Épousseter le mobilier ou l’ameublement, les lampes de travail, les téléphones, les cadres sur les murs, etc.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</si>
  <si>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Épousseter l’équipement informatique.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</si>
  <si>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Essuyer les portes, les cadres de portes et les poignées.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</si>
  <si>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Enlever les taches sur les plinthes et les murs.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</si>
  <si>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Nettoyer les cloisons amovibles : écrans en tissu ou vitrés.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</si>
  <si>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Balayer les planchers, passer l’aspirateur sur les tapis, laver les plateaux pour les bottes, etc.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</si>
  <si>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Dépoussiérer les fenêtres et les rebords de fenêtres.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</si>
  <si>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Vider les poubelles et les bacs de récupération. </t>
    </r>
  </si>
  <si>
    <t>501 - Nettoyer les aires publiques (halls d’entrée, corridors, ascenseurs, escaliers, etc.)</t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</si>
  <si>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Replacer les tables, les fauteuils, les chaises, les présentoirs à revues, etc.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</si>
  <si>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Épousseter le mobilier et les cadres ou les affiches sur les murs.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</si>
  <si>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Passer l’aspirateur ou balayer les planchers.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</si>
  <si>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Passer une vadrouille ou une serpillière sur les planchers et dans les escaliers.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</si>
  <si>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les vitres ou les miroirs.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</si>
  <si>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les rampes ou les mains courantes.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</si>
  <si>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Essuyer les comptoirs, les portes, les cadres de portes et les poignées.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</si>
  <si>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Astiquer les accessoires et les garnitures de métal.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</si>
  <si>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Porter les objets perdus à la réception, au service à la clientèle, à la sécurité, etc.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</si>
  <si>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Détecter des problèmes divers (bris, dysfonctionnement d’un équipement, disparition d’un objet, etc.) et en informer la personne responsable. </t>
    </r>
  </si>
  <si>
    <t>820802 - Nettoyer les aires de repas*</t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</si>
  <si>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les comptoirs.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</si>
  <si>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l’évier et les robinets.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</si>
  <si>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Replacer le mobilier.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</si>
  <si>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les tables et les chaises.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</si>
  <si>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Laver le plancher.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</si>
  <si>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Nettoyer les petits électroménagers (four à micro-ondes, bouilloire, grille-pain, cafetière, etc.).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</si>
  <si>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Remplir les distributeurs de papier, de savon, etc.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</si>
  <si>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Vider les poubelles, les bacs de récupération et les bacs de matières compostables</t>
    </r>
  </si>
  <si>
    <t>502 - Nettoyer les salles de toilette</t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</si>
  <si>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Remplir les distributeurs de papier, de savon, etc.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</si>
  <si>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et désinfecter les lavabos.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</si>
  <si>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et désinfecter les miroirs.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</si>
  <si>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et désinfecter les toilettes (intérieur et extérieur), les sièges de toilette et les urinoirs.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</si>
  <si>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et désinfecter les murs et les divisions.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</si>
  <si>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et désinfecter les portes et les poignées.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</si>
  <si>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le plancher.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</si>
  <si>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Déboucher les toilettes.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</si>
  <si>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Vider les poubelles.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</si>
  <si>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Mettre un produit d’entretien dans les drains de plancher.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</si>
  <si>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Nettoyer les douches.</t>
    </r>
  </si>
  <si>
    <t>820803 - Entretenir des planchers à l’aide de l’équipement spécialisé*</t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</si>
  <si>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Délimiter et sécuriser les aires de travail : installer des rubans, des affiches, etc.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</si>
  <si>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Ramasser les déchets.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</si>
  <si>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Balayer les planchers (balai mécanique, balai-ville, etc.).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</si>
  <si>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Choisir les produits de nettoyage en fonction du type de surface de recouvrement.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</si>
  <si>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Laver le plancher à l’aide d’un équipement de nettoyage mécanisé.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</si>
  <si>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Cirer et polir le plancher à l’aide d’un équipement spécialisé. </t>
    </r>
  </si>
  <si>
    <t>503 - Exécuter des tâches prescrites dans le cadre de la gestion des matières résiduelles*</t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</si>
  <si>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Transporter les sacs poubelles et les déposer dans un conteneur à déchets.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</si>
  <si>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 xml:space="preserve">Transporter les bacs de récupération et les vider dans un conteneur. 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</si>
  <si>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Transvider les bacs de matières compostables dans un autre bac plus volumineux, les transporter et les déposer à l’endroit de collecte.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</si>
  <si>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Déposer tout résidu domestique dangereux dans un endroit prévu à cet effet.</t>
    </r>
  </si>
  <si>
    <r>
      <t>-</t>
    </r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Laver les bacs.</t>
    </r>
  </si>
  <si>
    <r>
      <t>FONCTION DE TRAVAIL :</t>
    </r>
    <r>
      <rPr>
        <b/>
        <sz val="11"/>
        <rFont val="Times New Roman"/>
        <family val="1"/>
      </rPr>
      <t xml:space="preserve"> 8116 – Commis de dépanneur</t>
    </r>
  </si>
  <si>
    <t>52 – Manutentionner des produits alimentaires ou non alimentaires</t>
  </si>
  <si>
    <t>20 – Emballer ou étiqueter des produits alimentaires ou  non alimentaires*</t>
  </si>
  <si>
    <t>- Aménager son espace de travail et préparer le matériel.</t>
  </si>
  <si>
    <t>- Compter ou peser les produits.*</t>
  </si>
  <si>
    <t>- Trier ou classer les produits.*</t>
  </si>
  <si>
    <t>- Déposer les produits dans des contenants, les entourer de pellicule plastique, les ensacher, etc.</t>
  </si>
  <si>
    <t>- Apposer les étiquettes ou placer celles-ci en vue sur la tablette, le comptoir ou le présentoir.</t>
  </si>
  <si>
    <t>22 – Approvisionner les comptoirs réfrigérés, les congélateurs et les étagères de produits alimentaires ou non alimentaires</t>
  </si>
  <si>
    <t>- S’informer sur les produits inscrits dans la circulaire de la semaine.</t>
  </si>
  <si>
    <t>- Essuyer les comptoirs et les étagères.</t>
  </si>
  <si>
    <t>- Épousseter les contenants de produits alimentaires ou non alimentaires.</t>
  </si>
  <si>
    <t>- Replacer de nouveaux produits.</t>
  </si>
  <si>
    <t>- Vérifier les étiquettes placées près des comptoirs ou des étagères.</t>
  </si>
  <si>
    <t>- Détecter des problèmes divers : bris, dysfonctionnement d’un équipement, situation de vol à l’étalage, etc. et en aviser la personne responsable.*</t>
  </si>
  <si>
    <t>811601 – Servir les consommateurs dans un dépanneur</t>
  </si>
  <si>
    <t>- Interpréter la demande.</t>
  </si>
  <si>
    <t>- Donner des renseignements sur les produits.</t>
  </si>
  <si>
    <t>- Fournir de l’information : indications routières, sites touristiques, etc.</t>
  </si>
  <si>
    <t>- Diriger le client vers le produit recherché.</t>
  </si>
  <si>
    <t>- Remettre le produit au client.</t>
  </si>
  <si>
    <t>811602 – Servir de l’essence*</t>
  </si>
  <si>
    <t>- Mettre de l’essence dans le réservoir.</t>
  </si>
  <si>
    <t>- Laver les vitres et les phares du véhicule.</t>
  </si>
  <si>
    <t>- Ajouter de l’huile à moteur et du lave-glace.*</t>
  </si>
  <si>
    <t>- Vérifier et régler la pression des pneus.*</t>
  </si>
  <si>
    <t>- Assurer l’accessibilité et la propreté des lieux.</t>
  </si>
  <si>
    <t>10 – Percevoir les paiements</t>
  </si>
  <si>
    <t>- Balayer et laver les planchers.*</t>
  </si>
  <si>
    <t>- Vider et nettoyer les poubelles.*</t>
  </si>
  <si>
    <t>CSST - 2 scénarios</t>
  </si>
  <si>
    <t>CSST - Scénarios</t>
  </si>
  <si>
    <t>Total / 80</t>
  </si>
  <si>
    <t>50-100-150</t>
  </si>
  <si>
    <t>Journal de Bord</t>
  </si>
  <si>
    <t>Étape 2  Soit 3 à 33,3 ou 2 à 50% chacune</t>
  </si>
  <si>
    <t>Évaluation de l'employeur - C2</t>
  </si>
  <si>
    <t>c2</t>
  </si>
  <si>
    <r>
      <t>Pour chacun des comportements, indiquez la cote qui reflète la performance du stagiaire</t>
    </r>
    <r>
      <rPr>
        <sz val="12"/>
        <rFont val="Calibri"/>
        <family val="2"/>
      </rPr>
      <t>.</t>
    </r>
  </si>
  <si>
    <r>
      <t>1</t>
    </r>
    <r>
      <rPr>
        <sz val="12"/>
        <rFont val="Calibri"/>
        <family val="2"/>
      </rPr>
      <t xml:space="preserve"> = En deçà des exigences </t>
    </r>
  </si>
  <si>
    <r>
      <t>2</t>
    </r>
    <r>
      <rPr>
        <sz val="12"/>
        <rFont val="Calibri"/>
        <family val="2"/>
      </rPr>
      <t xml:space="preserve"> = Peu satisfaisant </t>
    </r>
  </si>
  <si>
    <r>
      <t>3</t>
    </r>
    <r>
      <rPr>
        <sz val="12"/>
        <rFont val="Calibri"/>
        <family val="2"/>
      </rPr>
      <t xml:space="preserve"> = Satisfaisant</t>
    </r>
  </si>
  <si>
    <t>École Bernard Corbin</t>
  </si>
  <si>
    <t>2-dec</t>
  </si>
  <si>
    <t xml:space="preserve">STAGE C2   Comportement et attitude </t>
  </si>
  <si>
    <t>STAGE C1  Compétences spécifiques</t>
  </si>
  <si>
    <t>Le désert un milieu difficile</t>
  </si>
  <si>
    <t>3a</t>
  </si>
  <si>
    <t>3b</t>
  </si>
  <si>
    <t>`9-1</t>
  </si>
  <si>
    <t>`9-2</t>
  </si>
  <si>
    <t>10-a</t>
  </si>
  <si>
    <t>10-b</t>
  </si>
  <si>
    <t>App /8</t>
  </si>
  <si>
    <t>réaction 8</t>
  </si>
  <si>
    <t>Int</t>
  </si>
  <si>
    <t>Dictée La rentrée</t>
  </si>
  <si>
    <t>Miroir, miroir dis-moi qui je serai</t>
  </si>
  <si>
    <t>Syntaxe</t>
  </si>
  <si>
    <t>Ponctuation</t>
  </si>
  <si>
    <t>Château poubelle coffre-fort V2  (Portable)</t>
  </si>
  <si>
    <t xml:space="preserve">Château poubelle coffre-fort V1  </t>
  </si>
  <si>
    <t>Stat  FRA - ÉCRITURE</t>
  </si>
  <si>
    <t>Déclic</t>
  </si>
  <si>
    <t>Crayon Rouge</t>
  </si>
  <si>
    <t>p. 10-18</t>
  </si>
  <si>
    <t>p. 70-71</t>
  </si>
  <si>
    <t>p. 19-29</t>
  </si>
  <si>
    <t>p. 172-175</t>
  </si>
  <si>
    <t>p. 54-69</t>
  </si>
  <si>
    <t>p. 90-104</t>
  </si>
  <si>
    <t>p. 90-101</t>
  </si>
  <si>
    <t>p. 86-89 + 168-171</t>
  </si>
  <si>
    <t>p. 36-52</t>
  </si>
  <si>
    <t>p. 176-185</t>
  </si>
  <si>
    <t>p. 56-73</t>
  </si>
  <si>
    <t>p.74 + CCDMD</t>
  </si>
  <si>
    <t>Roméo et Juliette - Album - Schéma narratif</t>
  </si>
  <si>
    <t>SI</t>
  </si>
  <si>
    <t>ED</t>
  </si>
  <si>
    <t>SF</t>
  </si>
  <si>
    <t>total</t>
  </si>
  <si>
    <t>nombres d'élèves en réussite</t>
  </si>
  <si>
    <t>% d'élèves en réussite</t>
  </si>
  <si>
    <t>Total des points</t>
  </si>
  <si>
    <t>C2-Se donner une représentation du monde du travail   étape 3</t>
  </si>
  <si>
    <t>Les normes du travail</t>
  </si>
  <si>
    <t>Le salaire</t>
  </si>
  <si>
    <t>Horaire de travail</t>
  </si>
  <si>
    <t>Travail des enfants Mise en situation</t>
  </si>
  <si>
    <t xml:space="preserve"> Congés  fériés</t>
  </si>
  <si>
    <t>annulé</t>
  </si>
  <si>
    <t>Congés Mise en situation</t>
  </si>
  <si>
    <t xml:space="preserve">Annulé 1 </t>
  </si>
  <si>
    <t>Examen de fin d'année</t>
  </si>
  <si>
    <t>La loi ne s'applique pas au gardiennage d'enfants - pas de salaire minimum et oui jusqu'à 2heures du matin</t>
  </si>
  <si>
    <t>ok</t>
  </si>
  <si>
    <t>mal formulé</t>
  </si>
  <si>
    <t>Français  ÉCRITURE    Étape 3</t>
  </si>
  <si>
    <t>Roméo &amp; Juliette</t>
  </si>
  <si>
    <t>Le marin des eaux douces</t>
  </si>
  <si>
    <t>Tom et Huck</t>
  </si>
  <si>
    <t>Roméo et Juliette 2 desc</t>
  </si>
  <si>
    <t>Le marin des eaux douces CSA</t>
  </si>
  <si>
    <t xml:space="preserve">Tom et Huck- récit narratif </t>
  </si>
  <si>
    <t>Jour et nuit</t>
  </si>
  <si>
    <t>`10</t>
  </si>
  <si>
    <t>Jugement critique</t>
  </si>
  <si>
    <t>Tristan et Iseult</t>
  </si>
  <si>
    <t>H</t>
  </si>
  <si>
    <t>Réussite</t>
  </si>
  <si>
    <t>déclic supp.</t>
  </si>
  <si>
    <t>Winners</t>
  </si>
  <si>
    <t>Lexxosept</t>
  </si>
  <si>
    <t>27 fev</t>
  </si>
  <si>
    <t>Bilan</t>
  </si>
  <si>
    <t>adap</t>
  </si>
  <si>
    <t>struc</t>
  </si>
  <si>
    <t>gram</t>
  </si>
  <si>
    <t>Total</t>
  </si>
  <si>
    <t xml:space="preserve">CV         Adaptation, structure-grammaire - </t>
  </si>
  <si>
    <t>Test -Ponctuation</t>
  </si>
  <si>
    <t>Mon C.V.</t>
  </si>
  <si>
    <t>Cr1 Cerner son profil</t>
  </si>
  <si>
    <t>Cr2 MT</t>
  </si>
  <si>
    <t>Pertinence</t>
  </si>
  <si>
    <t>Justesse</t>
  </si>
  <si>
    <t>Projection</t>
  </si>
  <si>
    <t>RÉUSSITE</t>
  </si>
  <si>
    <t>Pertinence des éléments</t>
  </si>
  <si>
    <t>Justesse des éléments</t>
  </si>
  <si>
    <t>Projection positive d'un futur travailleur</t>
  </si>
  <si>
    <t>C2</t>
  </si>
  <si>
    <t>C2-Se donner une représentation du monde du travail   Étape 3</t>
  </si>
  <si>
    <t>Mon C.V.  -  CR1</t>
  </si>
  <si>
    <t>Mon CV CR 1</t>
  </si>
  <si>
    <t>Je présente mon stage</t>
  </si>
  <si>
    <t xml:space="preserve"> Je présente mon stage</t>
  </si>
  <si>
    <t>Auto portrait C1/CR123</t>
  </si>
  <si>
    <t>Auto portrait  C1/cr1-2-3</t>
  </si>
  <si>
    <t>Je présente mon stage stage  CR1</t>
  </si>
  <si>
    <t>Abri nucléaire</t>
  </si>
  <si>
    <t>ÉCOUTER</t>
  </si>
  <si>
    <t>PARLER</t>
  </si>
  <si>
    <t>Adapter ses propos</t>
  </si>
  <si>
    <t>Clarté de l'expression</t>
  </si>
  <si>
    <t>Compréhension adéquate</t>
  </si>
  <si>
    <t>Interprétation critique</t>
  </si>
  <si>
    <t>Stratégie d'écoute appropriée</t>
  </si>
  <si>
    <t>Stratégie de parole appropriées</t>
  </si>
  <si>
    <t>Consensus en équipe de 2 et de 4</t>
  </si>
  <si>
    <t>30 % 2 x 2</t>
  </si>
  <si>
    <t>70% 4X4</t>
  </si>
  <si>
    <t>Mon stage</t>
  </si>
  <si>
    <t>Qualité</t>
  </si>
  <si>
    <t>Capacités</t>
  </si>
  <si>
    <t>Communication</t>
  </si>
  <si>
    <t>Futur métier</t>
  </si>
  <si>
    <t>C2 Compréhension des caractéristiques MT</t>
  </si>
  <si>
    <t>C2   Monde du travail</t>
  </si>
  <si>
    <t>Exigences MT</t>
  </si>
  <si>
    <t>CSST et CNT</t>
  </si>
  <si>
    <t>Gestion et relation yés</t>
  </si>
  <si>
    <t>Modele et qualités</t>
  </si>
  <si>
    <t>Nouvelles qualités personnelles</t>
  </si>
  <si>
    <t>Amélioration de mes communicartions personnelles</t>
  </si>
  <si>
    <t>Réflexions sur son futur métier en lien avec son stage</t>
  </si>
  <si>
    <t>Exigences du milieu de stage</t>
  </si>
  <si>
    <t>Normes du travail et CSST</t>
  </si>
  <si>
    <t>Type de gestionnaire et relation patron-employé</t>
  </si>
  <si>
    <t>Modèle de réussite et qualités pour réussir ce métier</t>
  </si>
  <si>
    <t>C1 Cerner son profil</t>
  </si>
  <si>
    <t>PMT et Français</t>
  </si>
  <si>
    <t>Le 1er-4-8 juin 2015 2014</t>
  </si>
  <si>
    <t>Tâche: contenu organisé</t>
  </si>
  <si>
    <t>Cohérence: continuité dans l'enchainement</t>
  </si>
  <si>
    <t>Cohérence: Progression des propos</t>
  </si>
  <si>
    <t>Éléments verbaux: variété de la langue</t>
  </si>
  <si>
    <t>Éléments verbaux: vocabulaire adapté</t>
  </si>
  <si>
    <t>Auto</t>
  </si>
  <si>
    <t>ÉVA</t>
  </si>
  <si>
    <t>ÉCART</t>
  </si>
  <si>
    <t>Évaluation finale PMT</t>
  </si>
  <si>
    <t>Attentes yeurs</t>
  </si>
  <si>
    <t>La sécurité au travail</t>
  </si>
  <si>
    <t>La rémunération</t>
  </si>
  <si>
    <t>réussite</t>
  </si>
  <si>
    <t>2a</t>
  </si>
  <si>
    <t>2b</t>
  </si>
  <si>
    <t>Évaluation finale</t>
  </si>
  <si>
    <t xml:space="preserve">C2-Se donner une représentation du monde du travail   </t>
  </si>
  <si>
    <t xml:space="preserve">C2-Se donner une représentation du monde du travail </t>
  </si>
  <si>
    <t>À la recherched'un travail d'été</t>
  </si>
  <si>
    <t>Minis situations d'écriture / ne comptent pas</t>
  </si>
  <si>
    <t>Mon CV - 2e correction</t>
  </si>
  <si>
    <t xml:space="preserve">mini situations d'écriture  </t>
  </si>
  <si>
    <t>CO-évaluation de ma démarche de travail d'été</t>
  </si>
  <si>
    <t>Compétences</t>
  </si>
  <si>
    <t>C3 Réaliser une démarche d’insertion socioprofessionnelle</t>
  </si>
  <si>
    <t>Critères d’évaluation</t>
  </si>
  <si>
    <t>Rigueur de la planification</t>
  </si>
  <si>
    <t>Indices observables</t>
  </si>
  <si>
    <t>Note globale</t>
  </si>
  <si>
    <t>Identifier ses intérêts</t>
  </si>
  <si>
    <t>I Identifier ses disponibilités</t>
  </si>
  <si>
    <t>Identifier les entreprises</t>
  </si>
  <si>
    <t>S’outiller pour bien remplir sa démarche</t>
  </si>
  <si>
    <t>Planifier sa demande de recherche d’emploi</t>
  </si>
  <si>
    <t xml:space="preserve"> Ses Tâches</t>
  </si>
  <si>
    <t>Engagement dans la réalisation</t>
  </si>
  <si>
    <t>Gestion adéquate de sa démarche</t>
  </si>
  <si>
    <t>Adaptation et ajustement</t>
  </si>
  <si>
    <t>Persévérance dans la démarche</t>
  </si>
  <si>
    <t>11-b</t>
  </si>
  <si>
    <t>Comp</t>
  </si>
  <si>
    <t>Reac</t>
  </si>
  <si>
    <t>JUG</t>
  </si>
  <si>
    <t>1. J'ai planinfié ma démarche</t>
  </si>
  <si>
    <t>2. J'ai mis en œuvre ma démarche</t>
  </si>
  <si>
    <t>ABCD</t>
  </si>
  <si>
    <t>J'évalue ma démarche</t>
  </si>
  <si>
    <t xml:space="preserve">Cerner son profil  </t>
  </si>
  <si>
    <t>fait à l'étape 2</t>
  </si>
  <si>
    <t xml:space="preserve">      SAÉ : À la recherche d’un travail d’été</t>
  </si>
  <si>
    <t xml:space="preserve"> SAÉ : Co-évaluation de ma démarche de recherche d'emploi d'été</t>
  </si>
  <si>
    <t>Coévaluation de ma démarche</t>
  </si>
  <si>
    <t>Recherche d'emploi d'été</t>
  </si>
  <si>
    <t xml:space="preserve">Réaliser une démarche </t>
  </si>
  <si>
    <t xml:space="preserve">Les normes du travail </t>
  </si>
  <si>
    <t>C1-Cerner son profil personnel</t>
  </si>
  <si>
    <t>200 hres</t>
  </si>
  <si>
    <t>250 hres</t>
  </si>
  <si>
    <t>300 hres</t>
  </si>
  <si>
    <t>350 hres</t>
  </si>
  <si>
    <t>Autévaluationo</t>
  </si>
  <si>
    <t>375 hres</t>
  </si>
  <si>
    <t>Compétence</t>
  </si>
  <si>
    <t>Une sentinelle sur le Saint-Laurent</t>
  </si>
  <si>
    <t>JC</t>
  </si>
  <si>
    <t>I</t>
  </si>
  <si>
    <t>R</t>
  </si>
  <si>
    <t>CSA</t>
  </si>
  <si>
    <t>Répondre au téléphone *</t>
  </si>
  <si>
    <t xml:space="preserve">Ét 3 AUTO-ÉVA </t>
  </si>
  <si>
    <t>AUTO-ÉVA</t>
  </si>
  <si>
    <t>gère son temps de diner et de pause</t>
  </si>
  <si>
    <t>le temps de sommeil est adéquat</t>
  </si>
  <si>
    <t>Prend des initiatives</t>
  </si>
  <si>
    <t>gère ses moyens de transport</t>
  </si>
  <si>
    <t>Auto-évaluation Journal de bord</t>
  </si>
  <si>
    <t>Évaluation du superviseur/20</t>
  </si>
  <si>
    <t xml:space="preserve">Évaluation du superviseur pour ADAPTATION </t>
  </si>
  <si>
    <t>Journal de bord</t>
  </si>
  <si>
    <t>Journal de bord - Superviseur</t>
  </si>
  <si>
    <t>Groupe  Sec1</t>
  </si>
  <si>
    <t>Groupe  Sec 2</t>
  </si>
  <si>
    <t>2e sec</t>
  </si>
  <si>
    <t>Groupe 2e</t>
  </si>
  <si>
    <t>Groupe  2e sec</t>
  </si>
  <si>
    <t>No et Points</t>
  </si>
  <si>
    <t>Une sentinelle... AE174</t>
  </si>
  <si>
    <t xml:space="preserve">CSA - Fin d'année - </t>
  </si>
  <si>
    <t xml:space="preserve">Groupe 2e </t>
  </si>
  <si>
    <t>groupe 2e</t>
  </si>
  <si>
    <t>Tâche</t>
  </si>
  <si>
    <t>Prof:</t>
  </si>
  <si>
    <t xml:space="preserve">Coévaluation de ma démarche de stage </t>
  </si>
  <si>
    <t>Capacités personnelles</t>
  </si>
  <si>
    <t>Nom:</t>
  </si>
  <si>
    <t xml:space="preserve">Superiseur(e) RESPONSABLE (école) :   </t>
  </si>
  <si>
    <t xml:space="preserve">Superiseur(e) RESPONSABLE (entreprise) :  Responsable :            Gérant :  </t>
  </si>
  <si>
    <t xml:space="preserve">NOM DE L’ENTREPRISE :  </t>
  </si>
  <si>
    <t xml:space="preserve">DURÉE DU STAGE : DU :                              AU :                                 # D’HEURES :   </t>
  </si>
  <si>
    <t xml:space="preserve">NOM DE L’ÉLÈVE :  </t>
  </si>
  <si>
    <t xml:space="preserve">NOM DE L’ÉLÈVE :    </t>
  </si>
  <si>
    <t xml:space="preserve">DURÉE DU STAGE : DU        AU :      5                  # D’HEURES :    </t>
  </si>
  <si>
    <t xml:space="preserve">NOM DE L’ENTREPRISE :   </t>
  </si>
  <si>
    <t xml:space="preserve">Superiseur(e) RESPONSABLE (entreprise) :   </t>
  </si>
  <si>
    <t>NOM DE L’ÉLÈVE :</t>
  </si>
  <si>
    <t xml:space="preserve">DURÉE DU STAGE : DU :      AU :              minimum   # D’HEURES : </t>
  </si>
  <si>
    <t xml:space="preserve">NOM DE L’ENTREPRISE : </t>
  </si>
  <si>
    <t>Superiseur(e) RESPONSABLE (entreprise) :</t>
  </si>
  <si>
    <t xml:space="preserve">Superiseur(e) RESPONSABLE (école) : </t>
  </si>
  <si>
    <t xml:space="preserve">DURÉE DU STAGE : DU :                             AU :                      # D’HEURES :  </t>
  </si>
  <si>
    <t xml:space="preserve">Superiseur(e) RESPONSABLE (entreprise) 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</si>
</sst>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0.0"/>
    <numFmt numFmtId="165" formatCode="0.0%"/>
    <numFmt numFmtId="166" formatCode="0.000"/>
  </numFmts>
  <fonts count="87">
    <font>
      <sz val="10"/>
      <name val="Arial"/>
    </font>
    <font>
      <sz val="10"/>
      <name val="Arial"/>
      <family val="2"/>
    </font>
    <font>
      <sz val="10"/>
      <name val="Helvetica"/>
      <family val="2"/>
    </font>
    <font>
      <sz val="12"/>
      <name val="Helvetica"/>
      <family val="2"/>
    </font>
    <font>
      <b/>
      <sz val="14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Helvetica"/>
      <family val="2"/>
    </font>
    <font>
      <i/>
      <sz val="10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sz val="18"/>
      <color rgb="FFFF0000"/>
      <name val="Arial"/>
      <family val="2"/>
    </font>
    <font>
      <sz val="12"/>
      <name val="Times New Roman"/>
      <family val="1"/>
    </font>
    <font>
      <b/>
      <sz val="10"/>
      <color rgb="FF000000"/>
      <name val="Helvetica"/>
      <family val="2"/>
    </font>
    <font>
      <b/>
      <sz val="10"/>
      <color rgb="FFFF2C21"/>
      <name val="Helvetica"/>
      <family val="2"/>
    </font>
    <font>
      <sz val="10"/>
      <color rgb="FF000000"/>
      <name val="Helvetica"/>
      <family val="2"/>
    </font>
    <font>
      <sz val="24"/>
      <name val="Arial"/>
      <family val="2"/>
    </font>
    <font>
      <b/>
      <sz val="12"/>
      <color rgb="FFC0000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b/>
      <sz val="20"/>
      <color rgb="FF000000"/>
      <name val="Helvetica"/>
      <family val="2"/>
    </font>
    <font>
      <sz val="10"/>
      <color rgb="FFC00000"/>
      <name val="Arial"/>
      <family val="2"/>
    </font>
    <font>
      <b/>
      <sz val="18"/>
      <name val="Helvetica"/>
      <family val="2"/>
    </font>
    <font>
      <sz val="48"/>
      <name val="Arial"/>
      <family val="2"/>
    </font>
    <font>
      <sz val="10"/>
      <name val="Times New Roman"/>
      <family val="1"/>
    </font>
    <font>
      <sz val="8"/>
      <name val="Garamond"/>
      <family val="1"/>
    </font>
    <font>
      <b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Wingdings"/>
      <charset val="2"/>
    </font>
    <font>
      <sz val="10"/>
      <name val="Symbol"/>
      <family val="1"/>
      <charset val="2"/>
    </font>
    <font>
      <sz val="7"/>
      <name val="Times New Roman"/>
      <family val="1"/>
    </font>
    <font>
      <b/>
      <sz val="12"/>
      <color rgb="FFFF0000"/>
      <name val="Arial"/>
      <family val="2"/>
    </font>
    <font>
      <b/>
      <sz val="12"/>
      <name val="Calibri"/>
      <family val="2"/>
    </font>
    <font>
      <sz val="12"/>
      <name val="Tahoma"/>
      <family val="2"/>
    </font>
    <font>
      <sz val="24"/>
      <name val="Garamond"/>
      <family val="1"/>
    </font>
    <font>
      <b/>
      <sz val="11"/>
      <name val="Arial"/>
      <family val="2"/>
    </font>
    <font>
      <sz val="12"/>
      <name val="Arial Unicode MS"/>
      <family val="2"/>
    </font>
    <font>
      <sz val="10"/>
      <color rgb="FFC00000"/>
      <name val="Helvetica"/>
      <family val="2"/>
    </font>
    <font>
      <sz val="10"/>
      <color rgb="FFFF0000"/>
      <name val="Arial"/>
      <family val="2"/>
    </font>
    <font>
      <sz val="8"/>
      <color rgb="FF000000"/>
      <name val="Helvetica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20"/>
      <name val="Arial"/>
      <family val="2"/>
    </font>
    <font>
      <b/>
      <sz val="8"/>
      <color rgb="FF000000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12"/>
      <color rgb="FF000000"/>
      <name val="Helvetica"/>
      <family val="2"/>
    </font>
    <font>
      <b/>
      <sz val="14"/>
      <color rgb="FF000000"/>
      <name val="Helvetica"/>
    </font>
    <font>
      <sz val="28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b/>
      <sz val="16"/>
      <color rgb="FFFFFFFF"/>
      <name val="Arial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name val="Century Gothic"/>
      <family val="2"/>
    </font>
    <font>
      <b/>
      <sz val="16"/>
      <name val="Helvetica"/>
    </font>
    <font>
      <sz val="12"/>
      <color rgb="FFFF0000"/>
      <name val="Calibri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4"/>
      <color rgb="FF000000"/>
      <name val="Helvetica"/>
      <family val="2"/>
    </font>
    <font>
      <b/>
      <sz val="9"/>
      <name val="Helvetica"/>
      <family val="2"/>
    </font>
    <font>
      <b/>
      <sz val="12"/>
      <color rgb="FF000000"/>
      <name val="Helvetic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98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C0BF"/>
        <bgColor indexed="64"/>
      </patternFill>
    </fill>
    <fill>
      <patternFill patternType="solid">
        <fgColor rgb="FFE2E4E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C07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5" tint="0.399975585192419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2">
    <xf numFmtId="0" fontId="0" fillId="0" borderId="0" xfId="0"/>
    <xf numFmtId="0" fontId="12" fillId="0" borderId="0" xfId="0" applyFont="1"/>
    <xf numFmtId="0" fontId="8" fillId="0" borderId="0" xfId="0" applyFont="1" applyFill="1"/>
    <xf numFmtId="0" fontId="0" fillId="0" borderId="0" xfId="0" applyFill="1"/>
    <xf numFmtId="0" fontId="14" fillId="0" borderId="1" xfId="0" applyFont="1" applyBorder="1" applyAlignment="1">
      <alignment vertical="top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Border="1" applyAlignment="1"/>
    <xf numFmtId="0" fontId="2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5" fillId="2" borderId="1" xfId="0" applyFont="1" applyFill="1" applyBorder="1"/>
    <xf numFmtId="0" fontId="15" fillId="0" borderId="1" xfId="0" applyFont="1" applyBorder="1"/>
    <xf numFmtId="0" fontId="0" fillId="0" borderId="1" xfId="0" applyFill="1" applyBorder="1"/>
    <xf numFmtId="0" fontId="15" fillId="0" borderId="4" xfId="0" applyFont="1" applyBorder="1"/>
    <xf numFmtId="0" fontId="4" fillId="2" borderId="3" xfId="0" applyFont="1" applyFill="1" applyBorder="1" applyAlignment="1">
      <alignment horizontal="center" vertical="top" wrapText="1"/>
    </xf>
    <xf numFmtId="0" fontId="0" fillId="0" borderId="0" xfId="0" applyBorder="1"/>
    <xf numFmtId="0" fontId="18" fillId="0" borderId="0" xfId="0" applyFont="1" applyAlignment="1">
      <alignment textRotation="90"/>
    </xf>
    <xf numFmtId="0" fontId="18" fillId="0" borderId="10" xfId="0" applyFont="1" applyBorder="1" applyAlignment="1">
      <alignment horizontal="center" vertical="top" textRotation="90" wrapText="1"/>
    </xf>
    <xf numFmtId="0" fontId="18" fillId="0" borderId="11" xfId="0" applyFont="1" applyBorder="1" applyAlignment="1"/>
    <xf numFmtId="0" fontId="18" fillId="0" borderId="9" xfId="0" applyFont="1" applyBorder="1" applyAlignment="1"/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0" xfId="0" applyFont="1" applyFill="1" applyBorder="1" applyAlignment="1">
      <alignment vertical="top" wrapText="1"/>
    </xf>
    <xf numFmtId="2" fontId="0" fillId="0" borderId="0" xfId="0" applyNumberFormat="1"/>
    <xf numFmtId="0" fontId="5" fillId="2" borderId="0" xfId="0" applyFont="1" applyFill="1" applyBorder="1" applyAlignment="1">
      <alignment vertical="top" wrapText="1"/>
    </xf>
    <xf numFmtId="2" fontId="5" fillId="2" borderId="0" xfId="0" applyNumberFormat="1" applyFont="1" applyFill="1"/>
    <xf numFmtId="0" fontId="5" fillId="2" borderId="0" xfId="0" applyFont="1" applyFill="1"/>
    <xf numFmtId="0" fontId="5" fillId="0" borderId="1" xfId="0" applyFont="1" applyBorder="1"/>
    <xf numFmtId="2" fontId="5" fillId="2" borderId="1" xfId="0" applyNumberFormat="1" applyFont="1" applyFill="1" applyBorder="1"/>
    <xf numFmtId="0" fontId="6" fillId="0" borderId="9" xfId="0" applyFont="1" applyFill="1" applyBorder="1" applyAlignment="1">
      <alignment vertical="top" wrapText="1"/>
    </xf>
    <xf numFmtId="0" fontId="19" fillId="0" borderId="0" xfId="0" applyFont="1"/>
    <xf numFmtId="0" fontId="0" fillId="4" borderId="0" xfId="0" applyFill="1"/>
    <xf numFmtId="0" fontId="18" fillId="5" borderId="8" xfId="0" applyFont="1" applyFill="1" applyBorder="1" applyAlignment="1">
      <alignment horizontal="center" textRotation="90"/>
    </xf>
    <xf numFmtId="0" fontId="0" fillId="5" borderId="0" xfId="0" applyFill="1"/>
    <xf numFmtId="0" fontId="9" fillId="0" borderId="0" xfId="0" applyFont="1" applyBorder="1" applyAlignment="1"/>
    <xf numFmtId="0" fontId="7" fillId="0" borderId="17" xfId="0" applyFont="1" applyBorder="1"/>
    <xf numFmtId="0" fontId="7" fillId="0" borderId="1" xfId="0" applyFont="1" applyBorder="1"/>
    <xf numFmtId="0" fontId="7" fillId="0" borderId="18" xfId="0" applyFont="1" applyBorder="1"/>
    <xf numFmtId="0" fontId="7" fillId="0" borderId="0" xfId="0" applyFont="1"/>
    <xf numFmtId="0" fontId="7" fillId="0" borderId="19" xfId="0" applyFont="1" applyBorder="1"/>
    <xf numFmtId="0" fontId="7" fillId="4" borderId="0" xfId="0" applyFont="1" applyFill="1"/>
    <xf numFmtId="0" fontId="20" fillId="5" borderId="22" xfId="0" applyFont="1" applyFill="1" applyBorder="1"/>
    <xf numFmtId="164" fontId="7" fillId="5" borderId="20" xfId="0" applyNumberFormat="1" applyFont="1" applyFill="1" applyBorder="1"/>
    <xf numFmtId="0" fontId="12" fillId="0" borderId="0" xfId="0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4" fillId="0" borderId="1" xfId="0" applyFont="1" applyBorder="1"/>
    <xf numFmtId="0" fontId="14" fillId="0" borderId="3" xfId="0" applyFont="1" applyBorder="1"/>
    <xf numFmtId="0" fontId="9" fillId="3" borderId="1" xfId="0" applyFont="1" applyFill="1" applyBorder="1" applyAlignment="1">
      <alignment horizontal="center"/>
    </xf>
    <xf numFmtId="0" fontId="9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9" fillId="2" borderId="6" xfId="0" applyFont="1" applyFill="1" applyBorder="1"/>
    <xf numFmtId="0" fontId="9" fillId="0" borderId="4" xfId="0" applyFont="1" applyFill="1" applyBorder="1"/>
    <xf numFmtId="0" fontId="9" fillId="0" borderId="1" xfId="0" applyFont="1" applyFill="1" applyBorder="1"/>
    <xf numFmtId="0" fontId="9" fillId="0" borderId="0" xfId="0" applyFont="1" applyFill="1"/>
    <xf numFmtId="0" fontId="9" fillId="0" borderId="0" xfId="0" applyFont="1"/>
    <xf numFmtId="0" fontId="12" fillId="8" borderId="0" xfId="0" applyFont="1" applyFill="1" applyBorder="1"/>
    <xf numFmtId="0" fontId="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/>
    <xf numFmtId="0" fontId="14" fillId="8" borderId="3" xfId="0" applyFont="1" applyFill="1" applyBorder="1"/>
    <xf numFmtId="0" fontId="15" fillId="8" borderId="4" xfId="0" applyFont="1" applyFill="1" applyBorder="1"/>
    <xf numFmtId="0" fontId="15" fillId="8" borderId="1" xfId="0" applyFont="1" applyFill="1" applyBorder="1"/>
    <xf numFmtId="0" fontId="0" fillId="8" borderId="0" xfId="0" applyFill="1"/>
    <xf numFmtId="165" fontId="21" fillId="0" borderId="0" xfId="1" applyNumberFormat="1" applyFont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8" fillId="0" borderId="29" xfId="0" applyFont="1" applyBorder="1" applyAlignment="1">
      <alignment vertical="top" wrapText="1"/>
    </xf>
    <xf numFmtId="0" fontId="4" fillId="9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1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 vertical="top" wrapText="1"/>
    </xf>
    <xf numFmtId="0" fontId="22" fillId="9" borderId="1" xfId="0" applyFont="1" applyFill="1" applyBorder="1" applyAlignment="1">
      <alignment horizontal="center"/>
    </xf>
    <xf numFmtId="0" fontId="22" fillId="9" borderId="3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9" fontId="2" fillId="0" borderId="0" xfId="1" applyFont="1" applyBorder="1" applyAlignment="1">
      <alignment horizontal="center" vertical="top" wrapText="1"/>
    </xf>
    <xf numFmtId="9" fontId="4" fillId="0" borderId="1" xfId="1" applyFont="1" applyBorder="1" applyAlignment="1">
      <alignment horizontal="center" vertical="top" wrapText="1"/>
    </xf>
    <xf numFmtId="9" fontId="22" fillId="2" borderId="1" xfId="1" applyFont="1" applyFill="1" applyBorder="1" applyAlignment="1">
      <alignment horizontal="center"/>
    </xf>
    <xf numFmtId="9" fontId="0" fillId="0" borderId="0" xfId="1" applyFont="1"/>
    <xf numFmtId="9" fontId="21" fillId="0" borderId="0" xfId="1" applyFont="1" applyBorder="1" applyAlignment="1">
      <alignment horizontal="center"/>
    </xf>
    <xf numFmtId="9" fontId="24" fillId="0" borderId="0" xfId="1" applyFont="1" applyBorder="1" applyAlignment="1">
      <alignment horizontal="center" vertical="top" wrapText="1"/>
    </xf>
    <xf numFmtId="9" fontId="23" fillId="6" borderId="4" xfId="1" applyFont="1" applyFill="1" applyBorder="1" applyAlignment="1">
      <alignment horizontal="center"/>
    </xf>
    <xf numFmtId="9" fontId="5" fillId="0" borderId="0" xfId="1" applyFont="1" applyAlignment="1">
      <alignment horizontal="center"/>
    </xf>
    <xf numFmtId="9" fontId="9" fillId="3" borderId="1" xfId="1" applyFont="1" applyFill="1" applyBorder="1"/>
    <xf numFmtId="0" fontId="22" fillId="9" borderId="26" xfId="0" applyFont="1" applyFill="1" applyBorder="1" applyAlignment="1">
      <alignment horizontal="center"/>
    </xf>
    <xf numFmtId="0" fontId="14" fillId="0" borderId="7" xfId="0" applyFont="1" applyBorder="1" applyAlignment="1">
      <alignment vertical="top" wrapText="1"/>
    </xf>
    <xf numFmtId="0" fontId="26" fillId="0" borderId="27" xfId="0" applyFont="1" applyBorder="1" applyAlignment="1">
      <alignment horizontal="right" vertical="top" wrapText="1"/>
    </xf>
    <xf numFmtId="9" fontId="22" fillId="7" borderId="3" xfId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9" fontId="9" fillId="7" borderId="1" xfId="1" applyFont="1" applyFill="1" applyBorder="1"/>
    <xf numFmtId="0" fontId="9" fillId="7" borderId="3" xfId="0" applyFont="1" applyFill="1" applyBorder="1"/>
    <xf numFmtId="9" fontId="14" fillId="8" borderId="1" xfId="1" applyFont="1" applyFill="1" applyBorder="1"/>
    <xf numFmtId="9" fontId="12" fillId="8" borderId="0" xfId="1" applyFont="1" applyFill="1" applyBorder="1"/>
    <xf numFmtId="9" fontId="4" fillId="8" borderId="1" xfId="1" applyFont="1" applyFill="1" applyBorder="1" applyAlignment="1">
      <alignment horizontal="center" vertical="top" wrapText="1"/>
    </xf>
    <xf numFmtId="9" fontId="15" fillId="8" borderId="4" xfId="1" applyFont="1" applyFill="1" applyBorder="1"/>
    <xf numFmtId="9" fontId="0" fillId="8" borderId="0" xfId="1" applyFont="1" applyFill="1"/>
    <xf numFmtId="0" fontId="14" fillId="7" borderId="3" xfId="0" applyFont="1" applyFill="1" applyBorder="1"/>
    <xf numFmtId="165" fontId="22" fillId="7" borderId="3" xfId="1" applyNumberFormat="1" applyFont="1" applyFill="1" applyBorder="1" applyAlignment="1">
      <alignment horizontal="center"/>
    </xf>
    <xf numFmtId="0" fontId="14" fillId="9" borderId="1" xfId="0" applyFont="1" applyFill="1" applyBorder="1"/>
    <xf numFmtId="0" fontId="8" fillId="8" borderId="3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9" fontId="14" fillId="8" borderId="1" xfId="1" applyNumberFormat="1" applyFont="1" applyFill="1" applyBorder="1"/>
    <xf numFmtId="9" fontId="9" fillId="3" borderId="1" xfId="1" applyNumberFormat="1" applyFont="1" applyFill="1" applyBorder="1"/>
    <xf numFmtId="9" fontId="12" fillId="8" borderId="0" xfId="1" applyFont="1" applyFill="1"/>
    <xf numFmtId="9" fontId="12" fillId="8" borderId="0" xfId="0" applyNumberFormat="1" applyFont="1" applyFill="1" applyBorder="1"/>
    <xf numFmtId="9" fontId="4" fillId="8" borderId="1" xfId="0" applyNumberFormat="1" applyFont="1" applyFill="1" applyBorder="1" applyAlignment="1">
      <alignment horizontal="center" vertical="top" wrapText="1"/>
    </xf>
    <xf numFmtId="9" fontId="14" fillId="8" borderId="1" xfId="0" applyNumberFormat="1" applyFont="1" applyFill="1" applyBorder="1"/>
    <xf numFmtId="9" fontId="0" fillId="8" borderId="0" xfId="0" applyNumberFormat="1" applyFill="1"/>
    <xf numFmtId="9" fontId="21" fillId="0" borderId="0" xfId="1" applyNumberFormat="1" applyFont="1" applyBorder="1" applyAlignment="1">
      <alignment horizontal="center"/>
    </xf>
    <xf numFmtId="9" fontId="4" fillId="0" borderId="1" xfId="1" applyNumberFormat="1" applyFont="1" applyBorder="1" applyAlignment="1">
      <alignment horizontal="center" vertical="top" wrapText="1"/>
    </xf>
    <xf numFmtId="9" fontId="22" fillId="2" borderId="1" xfId="1" applyNumberFormat="1" applyFont="1" applyFill="1" applyBorder="1" applyAlignment="1">
      <alignment horizontal="center"/>
    </xf>
    <xf numFmtId="9" fontId="0" fillId="0" borderId="0" xfId="0" applyNumberFormat="1"/>
    <xf numFmtId="9" fontId="22" fillId="7" borderId="3" xfId="1" applyNumberFormat="1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28" fillId="7" borderId="3" xfId="0" applyFont="1" applyFill="1" applyBorder="1" applyAlignment="1">
      <alignment vertical="top" wrapText="1"/>
    </xf>
    <xf numFmtId="9" fontId="22" fillId="6" borderId="4" xfId="1" applyFont="1" applyFill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9" fontId="22" fillId="6" borderId="4" xfId="1" applyNumberFormat="1" applyFont="1" applyFill="1" applyBorder="1" applyAlignment="1">
      <alignment horizontal="center"/>
    </xf>
    <xf numFmtId="0" fontId="22" fillId="0" borderId="4" xfId="0" applyFont="1" applyFill="1" applyBorder="1"/>
    <xf numFmtId="0" fontId="22" fillId="0" borderId="1" xfId="0" applyFont="1" applyFill="1" applyBorder="1"/>
    <xf numFmtId="0" fontId="22" fillId="0" borderId="4" xfId="0" applyFont="1" applyBorder="1" applyAlignment="1">
      <alignment horizontal="center"/>
    </xf>
    <xf numFmtId="9" fontId="22" fillId="8" borderId="4" xfId="0" applyNumberFormat="1" applyFont="1" applyFill="1" applyBorder="1"/>
    <xf numFmtId="9" fontId="22" fillId="8" borderId="4" xfId="1" applyFont="1" applyFill="1" applyBorder="1"/>
    <xf numFmtId="0" fontId="22" fillId="0" borderId="0" xfId="0" applyFont="1"/>
    <xf numFmtId="9" fontId="22" fillId="8" borderId="1" xfId="1" applyFont="1" applyFill="1" applyBorder="1"/>
    <xf numFmtId="0" fontId="4" fillId="0" borderId="5" xfId="0" applyFont="1" applyBorder="1" applyAlignment="1">
      <alignment vertical="top" wrapText="1"/>
    </xf>
    <xf numFmtId="0" fontId="14" fillId="0" borderId="1" xfId="0" applyFont="1" applyFill="1" applyBorder="1"/>
    <xf numFmtId="0" fontId="12" fillId="0" borderId="0" xfId="0" applyFont="1" applyBorder="1" applyAlignment="1">
      <alignment horizontal="center"/>
    </xf>
    <xf numFmtId="0" fontId="31" fillId="10" borderId="1" xfId="0" applyFont="1" applyFill="1" applyBorder="1" applyAlignment="1">
      <alignment vertical="center" wrapText="1"/>
    </xf>
    <xf numFmtId="0" fontId="30" fillId="10" borderId="1" xfId="0" applyFont="1" applyFill="1" applyBorder="1" applyAlignment="1">
      <alignment vertical="center" wrapText="1"/>
    </xf>
    <xf numFmtId="0" fontId="30" fillId="10" borderId="1" xfId="0" applyFont="1" applyFill="1" applyBorder="1" applyAlignment="1">
      <alignment horizontal="right" vertical="center" wrapText="1"/>
    </xf>
    <xf numFmtId="0" fontId="30" fillId="10" borderId="1" xfId="0" applyFont="1" applyFill="1" applyBorder="1" applyAlignment="1">
      <alignment vertical="center" wrapText="1"/>
    </xf>
    <xf numFmtId="0" fontId="30" fillId="11" borderId="1" xfId="0" applyFont="1" applyFill="1" applyBorder="1" applyAlignment="1">
      <alignment vertical="center" wrapText="1"/>
    </xf>
    <xf numFmtId="0" fontId="32" fillId="10" borderId="1" xfId="0" applyFont="1" applyFill="1" applyBorder="1" applyAlignment="1">
      <alignment horizontal="right" vertical="center" wrapText="1"/>
    </xf>
    <xf numFmtId="0" fontId="29" fillId="6" borderId="1" xfId="0" applyFont="1" applyFill="1" applyBorder="1" applyAlignment="1">
      <alignment horizontal="right" vertical="center" wrapText="1"/>
    </xf>
    <xf numFmtId="9" fontId="32" fillId="10" borderId="1" xfId="1" applyFont="1" applyFill="1" applyBorder="1" applyAlignment="1">
      <alignment horizontal="right" vertical="center" wrapText="1"/>
    </xf>
    <xf numFmtId="0" fontId="32" fillId="12" borderId="1" xfId="0" applyFont="1" applyFill="1" applyBorder="1" applyAlignment="1">
      <alignment horizontal="right" vertical="center" wrapText="1"/>
    </xf>
    <xf numFmtId="0" fontId="32" fillId="9" borderId="1" xfId="0" applyFont="1" applyFill="1" applyBorder="1" applyAlignment="1">
      <alignment horizontal="right" vertical="center" wrapText="1"/>
    </xf>
    <xf numFmtId="0" fontId="29" fillId="12" borderId="1" xfId="0" applyFont="1" applyFill="1" applyBorder="1" applyAlignment="1">
      <alignment vertical="center" wrapText="1"/>
    </xf>
    <xf numFmtId="0" fontId="32" fillId="13" borderId="1" xfId="0" applyFont="1" applyFill="1" applyBorder="1" applyAlignment="1">
      <alignment horizontal="right" vertical="center" wrapText="1"/>
    </xf>
    <xf numFmtId="0" fontId="0" fillId="8" borderId="1" xfId="0" applyFill="1" applyBorder="1"/>
    <xf numFmtId="165" fontId="5" fillId="0" borderId="1" xfId="1" applyNumberFormat="1" applyFont="1" applyFill="1" applyBorder="1" applyAlignment="1">
      <alignment horizontal="center"/>
    </xf>
    <xf numFmtId="9" fontId="0" fillId="8" borderId="1" xfId="1" applyFont="1" applyFill="1" applyBorder="1"/>
    <xf numFmtId="0" fontId="33" fillId="0" borderId="0" xfId="0" applyFont="1" applyFill="1"/>
    <xf numFmtId="0" fontId="24" fillId="10" borderId="1" xfId="0" applyFont="1" applyFill="1" applyBorder="1" applyAlignment="1">
      <alignment vertical="center" wrapText="1"/>
    </xf>
    <xf numFmtId="9" fontId="32" fillId="6" borderId="1" xfId="1" applyFont="1" applyFill="1" applyBorder="1" applyAlignment="1">
      <alignment horizontal="right" vertical="center" wrapText="1"/>
    </xf>
    <xf numFmtId="14" fontId="6" fillId="6" borderId="0" xfId="0" applyNumberFormat="1" applyFont="1" applyFill="1"/>
    <xf numFmtId="0" fontId="0" fillId="6" borderId="0" xfId="0" applyFill="1"/>
    <xf numFmtId="165" fontId="22" fillId="6" borderId="1" xfId="1" applyNumberFormat="1" applyFont="1" applyFill="1" applyBorder="1" applyAlignment="1">
      <alignment horizontal="center"/>
    </xf>
    <xf numFmtId="0" fontId="0" fillId="9" borderId="0" xfId="0" applyFill="1"/>
    <xf numFmtId="9" fontId="15" fillId="8" borderId="0" xfId="1" applyFont="1" applyFill="1" applyBorder="1"/>
    <xf numFmtId="0" fontId="15" fillId="0" borderId="0" xfId="0" applyFont="1" applyBorder="1"/>
    <xf numFmtId="0" fontId="15" fillId="8" borderId="0" xfId="0" applyFont="1" applyFill="1" applyBorder="1"/>
    <xf numFmtId="0" fontId="15" fillId="2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15" fillId="9" borderId="0" xfId="0" applyFont="1" applyFill="1" applyBorder="1"/>
    <xf numFmtId="0" fontId="9" fillId="9" borderId="0" xfId="0" applyFont="1" applyFill="1" applyBorder="1"/>
    <xf numFmtId="0" fontId="0" fillId="9" borderId="0" xfId="0" applyFill="1" applyBorder="1"/>
    <xf numFmtId="9" fontId="27" fillId="6" borderId="0" xfId="0" applyNumberFormat="1" applyFont="1" applyFill="1"/>
    <xf numFmtId="0" fontId="32" fillId="14" borderId="1" xfId="0" applyFont="1" applyFill="1" applyBorder="1" applyAlignment="1">
      <alignment horizontal="right" vertical="center" wrapText="1"/>
    </xf>
    <xf numFmtId="0" fontId="0" fillId="0" borderId="4" xfId="0" applyFill="1" applyBorder="1"/>
    <xf numFmtId="14" fontId="6" fillId="0" borderId="0" xfId="0" applyNumberFormat="1" applyFont="1" applyFill="1" applyBorder="1"/>
    <xf numFmtId="0" fontId="30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32" fillId="15" borderId="1" xfId="0" applyFont="1" applyFill="1" applyBorder="1" applyAlignment="1">
      <alignment horizontal="right" vertical="center" wrapText="1"/>
    </xf>
    <xf numFmtId="9" fontId="0" fillId="0" borderId="1" xfId="1" applyFont="1" applyFill="1" applyBorder="1"/>
    <xf numFmtId="9" fontId="0" fillId="0" borderId="0" xfId="1" applyFont="1" applyFill="1"/>
    <xf numFmtId="165" fontId="21" fillId="0" borderId="0" xfId="1" applyNumberFormat="1" applyFont="1" applyFill="1" applyBorder="1" applyAlignment="1">
      <alignment horizontal="center"/>
    </xf>
    <xf numFmtId="9" fontId="12" fillId="0" borderId="0" xfId="1" applyFont="1" applyFill="1" applyBorder="1"/>
    <xf numFmtId="0" fontId="12" fillId="0" borderId="0" xfId="0" applyFont="1" applyFill="1"/>
    <xf numFmtId="0" fontId="30" fillId="6" borderId="1" xfId="0" applyFont="1" applyFill="1" applyBorder="1" applyAlignment="1">
      <alignment horizontal="right" vertical="center" wrapText="1"/>
    </xf>
    <xf numFmtId="164" fontId="30" fillId="10" borderId="25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/>
    <xf numFmtId="0" fontId="13" fillId="0" borderId="25" xfId="0" applyFont="1" applyFill="1" applyBorder="1" applyAlignment="1"/>
    <xf numFmtId="0" fontId="13" fillId="0" borderId="15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4" borderId="1" xfId="0" applyFont="1" applyFill="1" applyBorder="1" applyAlignment="1"/>
    <xf numFmtId="0" fontId="30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/>
    <xf numFmtId="0" fontId="30" fillId="5" borderId="1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25" xfId="0" applyFont="1" applyFill="1" applyBorder="1" applyAlignment="1">
      <alignment horizontal="center"/>
    </xf>
    <xf numFmtId="0" fontId="13" fillId="16" borderId="15" xfId="0" applyFont="1" applyFill="1" applyBorder="1" applyAlignment="1">
      <alignment horizontal="center"/>
    </xf>
    <xf numFmtId="0" fontId="24" fillId="16" borderId="1" xfId="0" applyFont="1" applyFill="1" applyBorder="1" applyAlignment="1">
      <alignment vertical="center" wrapText="1"/>
    </xf>
    <xf numFmtId="0" fontId="30" fillId="16" borderId="1" xfId="0" applyFont="1" applyFill="1" applyBorder="1" applyAlignment="1">
      <alignment vertical="center" wrapText="1"/>
    </xf>
    <xf numFmtId="0" fontId="13" fillId="16" borderId="1" xfId="0" applyFont="1" applyFill="1" applyBorder="1" applyAlignment="1"/>
    <xf numFmtId="0" fontId="6" fillId="6" borderId="0" xfId="0" applyNumberFormat="1" applyFont="1" applyFill="1"/>
    <xf numFmtId="9" fontId="14" fillId="5" borderId="1" xfId="1" applyFont="1" applyFill="1" applyBorder="1" applyAlignment="1"/>
    <xf numFmtId="9" fontId="14" fillId="4" borderId="1" xfId="1" applyFont="1" applyFill="1" applyBorder="1" applyAlignment="1"/>
    <xf numFmtId="165" fontId="32" fillId="6" borderId="1" xfId="1" applyNumberFormat="1" applyFont="1" applyFill="1" applyBorder="1" applyAlignment="1">
      <alignment horizontal="right" vertical="center" wrapText="1"/>
    </xf>
    <xf numFmtId="0" fontId="22" fillId="14" borderId="1" xfId="0" applyFont="1" applyFill="1" applyBorder="1"/>
    <xf numFmtId="0" fontId="12" fillId="0" borderId="0" xfId="0" applyFont="1" applyBorder="1" applyAlignment="1">
      <alignment horizontal="center"/>
    </xf>
    <xf numFmtId="0" fontId="30" fillId="6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9" fontId="35" fillId="0" borderId="0" xfId="1" applyNumberFormat="1" applyFont="1" applyBorder="1" applyAlignment="1">
      <alignment horizontal="left"/>
    </xf>
    <xf numFmtId="0" fontId="30" fillId="10" borderId="37" xfId="0" applyFont="1" applyFill="1" applyBorder="1" applyAlignment="1">
      <alignment vertical="center" wrapText="1"/>
    </xf>
    <xf numFmtId="0" fontId="30" fillId="10" borderId="36" xfId="0" applyFont="1" applyFill="1" applyBorder="1" applyAlignment="1">
      <alignment vertical="center" wrapText="1"/>
    </xf>
    <xf numFmtId="0" fontId="30" fillId="17" borderId="1" xfId="0" applyFont="1" applyFill="1" applyBorder="1" applyAlignment="1">
      <alignment vertical="center" wrapText="1"/>
    </xf>
    <xf numFmtId="0" fontId="32" fillId="17" borderId="1" xfId="0" applyFont="1" applyFill="1" applyBorder="1" applyAlignment="1">
      <alignment horizontal="right" vertical="center" wrapText="1"/>
    </xf>
    <xf numFmtId="0" fontId="24" fillId="17" borderId="1" xfId="0" applyFont="1" applyFill="1" applyBorder="1" applyAlignment="1">
      <alignment vertical="center" wrapText="1"/>
    </xf>
    <xf numFmtId="0" fontId="36" fillId="10" borderId="3" xfId="0" applyFont="1" applyFill="1" applyBorder="1" applyAlignment="1">
      <alignment horizontal="right" vertical="center" wrapText="1"/>
    </xf>
    <xf numFmtId="0" fontId="36" fillId="10" borderId="10" xfId="0" applyFont="1" applyFill="1" applyBorder="1" applyAlignment="1">
      <alignment horizontal="right" vertical="center" wrapText="1"/>
    </xf>
    <xf numFmtId="0" fontId="24" fillId="9" borderId="1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right" vertical="center" wrapText="1"/>
    </xf>
    <xf numFmtId="0" fontId="6" fillId="0" borderId="0" xfId="0" applyFont="1"/>
    <xf numFmtId="0" fontId="30" fillId="0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/>
    <xf numFmtId="0" fontId="24" fillId="8" borderId="1" xfId="0" applyFont="1" applyFill="1" applyBorder="1" applyAlignment="1">
      <alignment vertical="center" wrapText="1"/>
    </xf>
    <xf numFmtId="0" fontId="30" fillId="8" borderId="1" xfId="0" applyFont="1" applyFill="1" applyBorder="1" applyAlignment="1">
      <alignment vertical="center" wrapText="1"/>
    </xf>
    <xf numFmtId="0" fontId="13" fillId="6" borderId="1" xfId="0" applyFont="1" applyFill="1" applyBorder="1" applyAlignment="1"/>
    <xf numFmtId="0" fontId="30" fillId="6" borderId="1" xfId="0" applyFont="1" applyFill="1" applyBorder="1" applyAlignment="1">
      <alignment horizontal="center" vertical="center" wrapText="1"/>
    </xf>
    <xf numFmtId="9" fontId="32" fillId="0" borderId="1" xfId="0" applyNumberFormat="1" applyFont="1" applyFill="1" applyBorder="1" applyAlignment="1">
      <alignment horizontal="right" vertical="center" wrapText="1"/>
    </xf>
    <xf numFmtId="0" fontId="33" fillId="6" borderId="0" xfId="0" applyFont="1" applyFill="1"/>
    <xf numFmtId="9" fontId="0" fillId="0" borderId="0" xfId="0" applyNumberFormat="1" applyFill="1"/>
    <xf numFmtId="0" fontId="0" fillId="0" borderId="0" xfId="0" applyFill="1" applyAlignment="1">
      <alignment horizontal="center"/>
    </xf>
    <xf numFmtId="0" fontId="37" fillId="11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9" fontId="12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9" fontId="12" fillId="0" borderId="0" xfId="1" applyFont="1" applyFill="1"/>
    <xf numFmtId="0" fontId="6" fillId="8" borderId="0" xfId="0" applyFont="1" applyFill="1" applyBorder="1" applyAlignment="1">
      <alignment vertical="top" wrapText="1"/>
    </xf>
    <xf numFmtId="0" fontId="6" fillId="8" borderId="0" xfId="0" applyFont="1" applyFill="1" applyAlignment="1">
      <alignment horizontal="center"/>
    </xf>
    <xf numFmtId="0" fontId="6" fillId="4" borderId="0" xfId="0" applyFont="1" applyFill="1"/>
    <xf numFmtId="0" fontId="0" fillId="4" borderId="0" xfId="0" applyFill="1" applyAlignment="1">
      <alignment horizontal="center"/>
    </xf>
    <xf numFmtId="9" fontId="6" fillId="4" borderId="0" xfId="0" applyNumberFormat="1" applyFont="1" applyFill="1"/>
    <xf numFmtId="0" fontId="6" fillId="17" borderId="0" xfId="0" applyFont="1" applyFill="1"/>
    <xf numFmtId="0" fontId="0" fillId="17" borderId="0" xfId="0" applyFill="1" applyAlignment="1">
      <alignment horizontal="center"/>
    </xf>
    <xf numFmtId="9" fontId="0" fillId="17" borderId="0" xfId="0" applyNumberFormat="1" applyFill="1"/>
    <xf numFmtId="0" fontId="6" fillId="17" borderId="0" xfId="0" applyFont="1" applyFill="1" applyAlignment="1">
      <alignment horizontal="center"/>
    </xf>
    <xf numFmtId="9" fontId="24" fillId="5" borderId="1" xfId="0" applyNumberFormat="1" applyFont="1" applyFill="1" applyBorder="1" applyAlignment="1">
      <alignment horizontal="center" vertical="center" wrapText="1"/>
    </xf>
    <xf numFmtId="9" fontId="32" fillId="5" borderId="1" xfId="0" applyNumberFormat="1" applyFont="1" applyFill="1" applyBorder="1" applyAlignment="1">
      <alignment horizontal="right" vertical="center" wrapText="1"/>
    </xf>
    <xf numFmtId="0" fontId="24" fillId="17" borderId="1" xfId="0" applyFont="1" applyFill="1" applyBorder="1" applyAlignment="1">
      <alignment horizontal="center" vertical="center" wrapText="1"/>
    </xf>
    <xf numFmtId="9" fontId="24" fillId="17" borderId="1" xfId="0" applyNumberFormat="1" applyFont="1" applyFill="1" applyBorder="1" applyAlignment="1">
      <alignment vertical="center" wrapText="1"/>
    </xf>
    <xf numFmtId="9" fontId="32" fillId="17" borderId="1" xfId="0" applyNumberFormat="1" applyFont="1" applyFill="1" applyBorder="1" applyAlignment="1">
      <alignment horizontal="right" vertical="center" wrapText="1"/>
    </xf>
    <xf numFmtId="9" fontId="30" fillId="6" borderId="1" xfId="0" applyNumberFormat="1" applyFont="1" applyFill="1" applyBorder="1" applyAlignment="1">
      <alignment vertical="center" wrapText="1"/>
    </xf>
    <xf numFmtId="9" fontId="30" fillId="5" borderId="1" xfId="1" applyFont="1" applyFill="1" applyBorder="1" applyAlignment="1">
      <alignment vertical="center" wrapText="1"/>
    </xf>
    <xf numFmtId="9" fontId="30" fillId="17" borderId="1" xfId="1" applyFont="1" applyFill="1" applyBorder="1" applyAlignment="1">
      <alignment vertical="center" wrapText="1"/>
    </xf>
    <xf numFmtId="0" fontId="6" fillId="0" borderId="1" xfId="0" applyFont="1" applyBorder="1"/>
    <xf numFmtId="0" fontId="0" fillId="17" borderId="1" xfId="0" applyFill="1" applyBorder="1"/>
    <xf numFmtId="0" fontId="0" fillId="5" borderId="1" xfId="0" applyFill="1" applyBorder="1"/>
    <xf numFmtId="2" fontId="0" fillId="0" borderId="1" xfId="0" applyNumberFormat="1" applyBorder="1"/>
    <xf numFmtId="2" fontId="38" fillId="0" borderId="1" xfId="0" applyNumberFormat="1" applyFont="1" applyBorder="1"/>
    <xf numFmtId="0" fontId="38" fillId="0" borderId="1" xfId="0" applyFont="1" applyBorder="1"/>
    <xf numFmtId="0" fontId="6" fillId="0" borderId="9" xfId="0" applyFont="1" applyBorder="1" applyAlignment="1">
      <alignment vertical="top" wrapText="1"/>
    </xf>
    <xf numFmtId="0" fontId="0" fillId="5" borderId="0" xfId="0" applyFill="1" applyBorder="1"/>
    <xf numFmtId="0" fontId="0" fillId="17" borderId="0" xfId="0" applyFill="1" applyBorder="1"/>
    <xf numFmtId="2" fontId="5" fillId="2" borderId="0" xfId="0" applyNumberFormat="1" applyFont="1" applyFill="1" applyBorder="1"/>
    <xf numFmtId="2" fontId="0" fillId="0" borderId="0" xfId="0" applyNumberFormat="1" applyBorder="1"/>
    <xf numFmtId="0" fontId="6" fillId="6" borderId="9" xfId="0" applyFont="1" applyFill="1" applyBorder="1" applyAlignment="1">
      <alignment vertical="top" wrapText="1"/>
    </xf>
    <xf numFmtId="0" fontId="0" fillId="6" borderId="0" xfId="0" applyFill="1" applyBorder="1"/>
    <xf numFmtId="2" fontId="5" fillId="6" borderId="0" xfId="0" applyNumberFormat="1" applyFont="1" applyFill="1" applyBorder="1"/>
    <xf numFmtId="2" fontId="0" fillId="6" borderId="0" xfId="0" applyNumberFormat="1" applyFill="1" applyBorder="1"/>
    <xf numFmtId="2" fontId="0" fillId="6" borderId="0" xfId="0" applyNumberFormat="1" applyFill="1"/>
    <xf numFmtId="0" fontId="8" fillId="0" borderId="1" xfId="0" applyFont="1" applyBorder="1" applyAlignment="1">
      <alignment vertical="top" wrapText="1"/>
    </xf>
    <xf numFmtId="9" fontId="39" fillId="0" borderId="1" xfId="1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9" fontId="14" fillId="16" borderId="1" xfId="1" applyFont="1" applyFill="1" applyBorder="1" applyAlignment="1"/>
    <xf numFmtId="0" fontId="14" fillId="8" borderId="1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9" fontId="22" fillId="6" borderId="36" xfId="1" applyFont="1" applyFill="1" applyBorder="1" applyAlignment="1">
      <alignment horizontal="center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9" fontId="14" fillId="0" borderId="1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9" fontId="0" fillId="0" borderId="0" xfId="1" applyFont="1" applyFill="1" applyBorder="1"/>
    <xf numFmtId="0" fontId="25" fillId="0" borderId="3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40" fillId="0" borderId="0" xfId="0" applyFont="1"/>
    <xf numFmtId="0" fontId="41" fillId="0" borderId="43" xfId="0" applyFont="1" applyBorder="1" applyAlignment="1">
      <alignment vertical="center" wrapText="1"/>
    </xf>
    <xf numFmtId="0" fontId="45" fillId="0" borderId="39" xfId="0" applyFont="1" applyBorder="1" applyAlignment="1">
      <alignment vertical="center" wrapText="1"/>
    </xf>
    <xf numFmtId="0" fontId="45" fillId="0" borderId="45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" xfId="0" applyFont="1" applyBorder="1" applyAlignment="1">
      <alignment horizontal="righ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47" fillId="20" borderId="1" xfId="0" applyFont="1" applyFill="1" applyBorder="1" applyAlignment="1">
      <alignment horizontal="center" vertical="center" wrapText="1"/>
    </xf>
    <xf numFmtId="0" fontId="47" fillId="20" borderId="1" xfId="0" applyFont="1" applyFill="1" applyBorder="1" applyAlignment="1">
      <alignment vertical="center" wrapText="1"/>
    </xf>
    <xf numFmtId="0" fontId="41" fillId="0" borderId="3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46" fillId="20" borderId="1" xfId="0" applyFont="1" applyFill="1" applyBorder="1" applyAlignment="1">
      <alignment vertical="center" wrapText="1"/>
    </xf>
    <xf numFmtId="0" fontId="45" fillId="0" borderId="50" xfId="0" applyFont="1" applyBorder="1" applyAlignment="1">
      <alignment vertical="center" wrapText="1"/>
    </xf>
    <xf numFmtId="0" fontId="43" fillId="20" borderId="1" xfId="0" applyFont="1" applyFill="1" applyBorder="1" applyAlignment="1">
      <alignment vertical="center" wrapText="1"/>
    </xf>
    <xf numFmtId="0" fontId="43" fillId="20" borderId="25" xfId="0" applyFont="1" applyFill="1" applyBorder="1" applyAlignment="1">
      <alignment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vertical="center" wrapText="1"/>
    </xf>
    <xf numFmtId="0" fontId="45" fillId="8" borderId="1" xfId="0" applyFont="1" applyFill="1" applyBorder="1" applyAlignment="1">
      <alignment vertical="center" wrapText="1"/>
    </xf>
    <xf numFmtId="10" fontId="43" fillId="9" borderId="1" xfId="1" applyNumberFormat="1" applyFont="1" applyFill="1" applyBorder="1" applyAlignment="1">
      <alignment vertical="center" wrapText="1"/>
    </xf>
    <xf numFmtId="10" fontId="43" fillId="6" borderId="1" xfId="1" applyNumberFormat="1" applyFont="1" applyFill="1" applyBorder="1" applyAlignment="1">
      <alignment vertical="center" wrapText="1"/>
    </xf>
    <xf numFmtId="0" fontId="45" fillId="0" borderId="49" xfId="0" applyFont="1" applyBorder="1" applyAlignment="1">
      <alignment horizontal="right" vertical="center" wrapText="1"/>
    </xf>
    <xf numFmtId="0" fontId="49" fillId="0" borderId="44" xfId="0" applyFont="1" applyBorder="1" applyAlignment="1">
      <alignment horizontal="left" vertical="center" wrapText="1" indent="1"/>
    </xf>
    <xf numFmtId="0" fontId="49" fillId="0" borderId="49" xfId="0" applyFont="1" applyBorder="1" applyAlignment="1">
      <alignment horizontal="left" vertical="center" wrapText="1" indent="1"/>
    </xf>
    <xf numFmtId="0" fontId="0" fillId="0" borderId="26" xfId="0" applyBorder="1"/>
    <xf numFmtId="0" fontId="49" fillId="0" borderId="68" xfId="0" applyFont="1" applyBorder="1" applyAlignment="1">
      <alignment horizontal="left" vertical="center" wrapText="1" indent="1"/>
    </xf>
    <xf numFmtId="0" fontId="49" fillId="0" borderId="1" xfId="0" applyFont="1" applyBorder="1" applyAlignment="1">
      <alignment horizontal="left" vertical="center" wrapText="1" indent="1"/>
    </xf>
    <xf numFmtId="0" fontId="41" fillId="0" borderId="61" xfId="0" applyFont="1" applyBorder="1" applyAlignment="1">
      <alignment vertical="center" wrapText="1"/>
    </xf>
    <xf numFmtId="0" fontId="43" fillId="8" borderId="1" xfId="0" applyFont="1" applyFill="1" applyBorder="1" applyAlignment="1">
      <alignment vertical="center" wrapText="1"/>
    </xf>
    <xf numFmtId="0" fontId="47" fillId="8" borderId="1" xfId="0" applyFont="1" applyFill="1" applyBorder="1" applyAlignment="1">
      <alignment vertical="center" wrapText="1"/>
    </xf>
    <xf numFmtId="0" fontId="47" fillId="8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vertical="center" wrapText="1"/>
    </xf>
    <xf numFmtId="0" fontId="45" fillId="9" borderId="4" xfId="0" applyFont="1" applyFill="1" applyBorder="1" applyAlignment="1">
      <alignment vertical="center" wrapText="1"/>
    </xf>
    <xf numFmtId="0" fontId="45" fillId="9" borderId="3" xfId="0" applyFont="1" applyFill="1" applyBorder="1" applyAlignment="1">
      <alignment vertical="center" wrapText="1"/>
    </xf>
    <xf numFmtId="0" fontId="43" fillId="9" borderId="1" xfId="0" applyFont="1" applyFill="1" applyBorder="1" applyAlignment="1">
      <alignment vertical="center" wrapText="1"/>
    </xf>
    <xf numFmtId="0" fontId="45" fillId="9" borderId="26" xfId="0" applyFont="1" applyFill="1" applyBorder="1" applyAlignment="1">
      <alignment vertical="center" wrapText="1"/>
    </xf>
    <xf numFmtId="0" fontId="41" fillId="9" borderId="1" xfId="0" applyFont="1" applyFill="1" applyBorder="1" applyAlignment="1">
      <alignment vertical="center" wrapText="1"/>
    </xf>
    <xf numFmtId="10" fontId="43" fillId="8" borderId="1" xfId="1" applyNumberFormat="1" applyFont="1" applyFill="1" applyBorder="1" applyAlignment="1">
      <alignment vertical="center" wrapText="1"/>
    </xf>
    <xf numFmtId="0" fontId="45" fillId="9" borderId="39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10" fontId="47" fillId="9" borderId="1" xfId="1" applyNumberFormat="1" applyFont="1" applyFill="1" applyBorder="1" applyAlignment="1">
      <alignment vertical="center" wrapText="1"/>
    </xf>
    <xf numFmtId="0" fontId="45" fillId="9" borderId="3" xfId="0" applyFont="1" applyFill="1" applyBorder="1" applyAlignment="1">
      <alignment horizontal="center" vertical="center" wrapText="1"/>
    </xf>
    <xf numFmtId="0" fontId="45" fillId="9" borderId="25" xfId="0" applyFont="1" applyFill="1" applyBorder="1" applyAlignment="1">
      <alignment vertical="center" wrapText="1"/>
    </xf>
    <xf numFmtId="0" fontId="43" fillId="8" borderId="25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10" fontId="45" fillId="6" borderId="3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1" fillId="8" borderId="43" xfId="0" applyFont="1" applyFill="1" applyBorder="1" applyAlignment="1">
      <alignment vertical="center" wrapText="1"/>
    </xf>
    <xf numFmtId="0" fontId="41" fillId="8" borderId="61" xfId="0" applyFont="1" applyFill="1" applyBorder="1" applyAlignment="1">
      <alignment vertical="center" wrapText="1"/>
    </xf>
    <xf numFmtId="0" fontId="51" fillId="0" borderId="3" xfId="0" applyFont="1" applyBorder="1" applyAlignment="1">
      <alignment horizontal="center" vertical="top" wrapText="1"/>
    </xf>
    <xf numFmtId="0" fontId="0" fillId="0" borderId="0" xfId="0" applyNumberFormat="1" applyFill="1"/>
    <xf numFmtId="0" fontId="0" fillId="0" borderId="7" xfId="0" applyNumberFormat="1" applyFill="1" applyBorder="1"/>
    <xf numFmtId="0" fontId="9" fillId="3" borderId="1" xfId="0" applyNumberFormat="1" applyFont="1" applyFill="1" applyBorder="1" applyAlignment="1">
      <alignment horizontal="center"/>
    </xf>
    <xf numFmtId="0" fontId="22" fillId="17" borderId="3" xfId="1" applyNumberFormat="1" applyFont="1" applyFill="1" applyBorder="1" applyAlignment="1">
      <alignment horizontal="center"/>
    </xf>
    <xf numFmtId="0" fontId="22" fillId="7" borderId="3" xfId="1" applyNumberFormat="1" applyFont="1" applyFill="1" applyBorder="1" applyAlignment="1">
      <alignment horizontal="center"/>
    </xf>
    <xf numFmtId="0" fontId="0" fillId="0" borderId="0" xfId="0" applyNumberFormat="1"/>
    <xf numFmtId="1" fontId="9" fillId="7" borderId="1" xfId="1" applyNumberFormat="1" applyFont="1" applyFill="1" applyBorder="1"/>
    <xf numFmtId="0" fontId="6" fillId="23" borderId="8" xfId="0" applyFont="1" applyFill="1" applyBorder="1" applyAlignment="1">
      <alignment vertical="top" wrapText="1"/>
    </xf>
    <xf numFmtId="9" fontId="14" fillId="23" borderId="1" xfId="0" applyNumberFormat="1" applyFont="1" applyFill="1" applyBorder="1" applyAlignment="1">
      <alignment horizontal="center"/>
    </xf>
    <xf numFmtId="9" fontId="22" fillId="23" borderId="1" xfId="1" applyNumberFormat="1" applyFont="1" applyFill="1" applyBorder="1" applyAlignment="1">
      <alignment horizontal="center"/>
    </xf>
    <xf numFmtId="0" fontId="0" fillId="23" borderId="0" xfId="0" applyFill="1"/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2"/>
    </xf>
    <xf numFmtId="16" fontId="0" fillId="0" borderId="0" xfId="0" applyNumberFormat="1"/>
    <xf numFmtId="0" fontId="42" fillId="19" borderId="1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9" fontId="54" fillId="6" borderId="1" xfId="1" applyFont="1" applyFill="1" applyBorder="1" applyAlignment="1">
      <alignment vertical="center" wrapText="1"/>
    </xf>
    <xf numFmtId="9" fontId="54" fillId="23" borderId="1" xfId="1" applyFont="1" applyFill="1" applyBorder="1" applyAlignment="1">
      <alignment vertical="center" wrapText="1"/>
    </xf>
    <xf numFmtId="14" fontId="0" fillId="0" borderId="0" xfId="0" applyNumberFormat="1"/>
    <xf numFmtId="9" fontId="54" fillId="16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9" fontId="54" fillId="22" borderId="1" xfId="1" applyFont="1" applyFill="1" applyBorder="1" applyAlignment="1">
      <alignment vertical="center" wrapText="1"/>
    </xf>
    <xf numFmtId="16" fontId="6" fillId="0" borderId="0" xfId="0" applyNumberFormat="1" applyFont="1"/>
    <xf numFmtId="10" fontId="47" fillId="6" borderId="1" xfId="1" applyNumberFormat="1" applyFont="1" applyFill="1" applyBorder="1" applyAlignment="1">
      <alignment vertical="center" wrapText="1"/>
    </xf>
    <xf numFmtId="0" fontId="30" fillId="6" borderId="1" xfId="0" applyFont="1" applyFill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6" fillId="0" borderId="1" xfId="0" applyFont="1" applyFill="1" applyBorder="1"/>
    <xf numFmtId="0" fontId="5" fillId="6" borderId="1" xfId="1" applyNumberFormat="1" applyFont="1" applyFill="1" applyBorder="1" applyAlignment="1">
      <alignment horizontal="center"/>
    </xf>
    <xf numFmtId="1" fontId="5" fillId="18" borderId="3" xfId="1" applyNumberFormat="1" applyFont="1" applyFill="1" applyBorder="1" applyAlignment="1">
      <alignment horizontal="center"/>
    </xf>
    <xf numFmtId="1" fontId="5" fillId="17" borderId="3" xfId="2" applyNumberFormat="1" applyFont="1" applyFill="1" applyBorder="1" applyAlignment="1">
      <alignment horizontal="center"/>
    </xf>
    <xf numFmtId="2" fontId="5" fillId="21" borderId="3" xfId="2" applyNumberFormat="1" applyFont="1" applyFill="1" applyBorder="1" applyAlignment="1">
      <alignment horizontal="center"/>
    </xf>
    <xf numFmtId="0" fontId="13" fillId="0" borderId="0" xfId="0" applyFont="1" applyBorder="1"/>
    <xf numFmtId="1" fontId="5" fillId="6" borderId="1" xfId="1" applyNumberFormat="1" applyFont="1" applyFill="1" applyBorder="1" applyAlignment="1">
      <alignment horizontal="center"/>
    </xf>
    <xf numFmtId="16" fontId="30" fillId="10" borderId="1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/>
    <xf numFmtId="0" fontId="32" fillId="24" borderId="1" xfId="0" applyFont="1" applyFill="1" applyBorder="1" applyAlignment="1">
      <alignment horizontal="right" vertical="center" wrapText="1"/>
    </xf>
    <xf numFmtId="0" fontId="30" fillId="10" borderId="4" xfId="0" applyFont="1" applyFill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0" fillId="0" borderId="25" xfId="0" applyFill="1" applyBorder="1"/>
    <xf numFmtId="0" fontId="29" fillId="0" borderId="0" xfId="0" applyFont="1" applyFill="1" applyBorder="1" applyAlignment="1">
      <alignment horizontal="right" vertical="center" wrapText="1"/>
    </xf>
    <xf numFmtId="9" fontId="32" fillId="0" borderId="0" xfId="1" applyFont="1" applyFill="1" applyBorder="1" applyAlignment="1">
      <alignment horizontal="right" vertical="center" wrapText="1"/>
    </xf>
    <xf numFmtId="0" fontId="30" fillId="6" borderId="25" xfId="0" applyFont="1" applyFill="1" applyBorder="1" applyAlignment="1">
      <alignment horizontal="right" vertical="center" wrapText="1"/>
    </xf>
    <xf numFmtId="9" fontId="32" fillId="6" borderId="25" xfId="1" applyFont="1" applyFill="1" applyBorder="1" applyAlignment="1">
      <alignment horizontal="right" vertical="center" wrapText="1"/>
    </xf>
    <xf numFmtId="0" fontId="24" fillId="24" borderId="1" xfId="0" applyFont="1" applyFill="1" applyBorder="1" applyAlignment="1">
      <alignment vertical="center" wrapText="1"/>
    </xf>
    <xf numFmtId="0" fontId="30" fillId="24" borderId="1" xfId="0" applyFont="1" applyFill="1" applyBorder="1" applyAlignment="1">
      <alignment vertical="center" wrapText="1"/>
    </xf>
    <xf numFmtId="0" fontId="30" fillId="24" borderId="25" xfId="0" applyFont="1" applyFill="1" applyBorder="1" applyAlignment="1">
      <alignment horizontal="right" vertical="center" wrapText="1"/>
    </xf>
    <xf numFmtId="0" fontId="0" fillId="24" borderId="0" xfId="0" applyFill="1"/>
    <xf numFmtId="9" fontId="32" fillId="24" borderId="25" xfId="1" applyFont="1" applyFill="1" applyBorder="1" applyAlignment="1">
      <alignment horizontal="right" vertical="center" wrapText="1"/>
    </xf>
    <xf numFmtId="0" fontId="6" fillId="0" borderId="7" xfId="0" applyFont="1" applyFill="1" applyBorder="1" applyAlignment="1"/>
    <xf numFmtId="0" fontId="14" fillId="14" borderId="1" xfId="0" applyFont="1" applyFill="1" applyBorder="1"/>
    <xf numFmtId="0" fontId="0" fillId="9" borderId="1" xfId="0" applyFill="1" applyBorder="1"/>
    <xf numFmtId="9" fontId="22" fillId="6" borderId="1" xfId="1" applyNumberFormat="1" applyFont="1" applyFill="1" applyBorder="1" applyAlignment="1">
      <alignment horizontal="center"/>
    </xf>
    <xf numFmtId="9" fontId="22" fillId="6" borderId="1" xfId="1" applyNumberFormat="1" applyFont="1" applyFill="1" applyBorder="1" applyAlignment="1">
      <alignment horizontal="center" vertical="top" wrapText="1"/>
    </xf>
    <xf numFmtId="165" fontId="6" fillId="6" borderId="36" xfId="1" applyNumberFormat="1" applyFont="1" applyFill="1" applyBorder="1" applyAlignment="1">
      <alignment horizontal="center"/>
    </xf>
    <xf numFmtId="9" fontId="5" fillId="6" borderId="0" xfId="0" applyNumberFormat="1" applyFont="1" applyFill="1"/>
    <xf numFmtId="9" fontId="5" fillId="8" borderId="27" xfId="1" applyNumberFormat="1" applyFont="1" applyFill="1" applyBorder="1" applyAlignment="1">
      <alignment horizontal="center"/>
    </xf>
    <xf numFmtId="9" fontId="5" fillId="6" borderId="27" xfId="1" applyNumberFormat="1" applyFont="1" applyFill="1" applyBorder="1" applyAlignment="1">
      <alignment horizontal="center"/>
    </xf>
    <xf numFmtId="9" fontId="6" fillId="8" borderId="27" xfId="1" applyNumberFormat="1" applyFont="1" applyFill="1" applyBorder="1" applyAlignment="1">
      <alignment horizontal="center"/>
    </xf>
    <xf numFmtId="9" fontId="5" fillId="6" borderId="3" xfId="1" applyNumberFormat="1" applyFont="1" applyFill="1" applyBorder="1" applyAlignment="1">
      <alignment horizontal="center"/>
    </xf>
    <xf numFmtId="9" fontId="0" fillId="0" borderId="0" xfId="1" applyNumberFormat="1" applyFont="1" applyFill="1" applyBorder="1"/>
    <xf numFmtId="165" fontId="22" fillId="0" borderId="0" xfId="1" applyNumberFormat="1" applyFont="1" applyFill="1" applyBorder="1" applyAlignment="1">
      <alignment horizontal="center"/>
    </xf>
    <xf numFmtId="0" fontId="0" fillId="0" borderId="65" xfId="0" applyFill="1" applyBorder="1"/>
    <xf numFmtId="0" fontId="7" fillId="0" borderId="4" xfId="0" applyFont="1" applyBorder="1"/>
    <xf numFmtId="0" fontId="7" fillId="0" borderId="75" xfId="0" applyFont="1" applyBorder="1"/>
    <xf numFmtId="0" fontId="7" fillId="0" borderId="1" xfId="0" applyFont="1" applyFill="1" applyBorder="1"/>
    <xf numFmtId="0" fontId="0" fillId="0" borderId="4" xfId="0" applyBorder="1"/>
    <xf numFmtId="0" fontId="0" fillId="0" borderId="75" xfId="0" applyBorder="1"/>
    <xf numFmtId="0" fontId="7" fillId="0" borderId="0" xfId="0" applyFont="1" applyFill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6" fillId="9" borderId="15" xfId="0" applyFont="1" applyFill="1" applyBorder="1"/>
    <xf numFmtId="0" fontId="17" fillId="9" borderId="15" xfId="0" applyFont="1" applyFill="1" applyBorder="1" applyAlignment="1"/>
    <xf numFmtId="0" fontId="17" fillId="9" borderId="16" xfId="0" applyFont="1" applyFill="1" applyBorder="1" applyAlignment="1"/>
    <xf numFmtId="0" fontId="6" fillId="9" borderId="12" xfId="0" applyFont="1" applyFill="1" applyBorder="1" applyAlignment="1"/>
    <xf numFmtId="0" fontId="17" fillId="9" borderId="12" xfId="0" applyFont="1" applyFill="1" applyBorder="1" applyAlignment="1"/>
    <xf numFmtId="0" fontId="17" fillId="9" borderId="14" xfId="0" applyFont="1" applyFill="1" applyBorder="1" applyAlignment="1"/>
    <xf numFmtId="0" fontId="4" fillId="2" borderId="3" xfId="0" applyFont="1" applyFill="1" applyBorder="1" applyAlignment="1">
      <alignment horizontal="right" vertical="top" wrapText="1"/>
    </xf>
    <xf numFmtId="0" fontId="7" fillId="9" borderId="1" xfId="0" applyFont="1" applyFill="1" applyBorder="1"/>
    <xf numFmtId="0" fontId="7" fillId="9" borderId="17" xfId="0" applyFont="1" applyFill="1" applyBorder="1"/>
    <xf numFmtId="0" fontId="7" fillId="9" borderId="4" xfId="0" applyFont="1" applyFill="1" applyBorder="1"/>
    <xf numFmtId="0" fontId="0" fillId="9" borderId="17" xfId="0" applyFill="1" applyBorder="1"/>
    <xf numFmtId="0" fontId="0" fillId="9" borderId="4" xfId="0" applyFill="1" applyBorder="1"/>
    <xf numFmtId="164" fontId="7" fillId="9" borderId="20" xfId="0" applyNumberFormat="1" applyFont="1" applyFill="1" applyBorder="1"/>
    <xf numFmtId="0" fontId="18" fillId="9" borderId="9" xfId="0" applyFont="1" applyFill="1" applyBorder="1" applyAlignment="1"/>
    <xf numFmtId="0" fontId="6" fillId="9" borderId="32" xfId="0" applyFont="1" applyFill="1" applyBorder="1" applyAlignment="1"/>
    <xf numFmtId="0" fontId="20" fillId="25" borderId="73" xfId="0" applyFont="1" applyFill="1" applyBorder="1"/>
    <xf numFmtId="0" fontId="20" fillId="25" borderId="3" xfId="0" applyFont="1" applyFill="1" applyBorder="1"/>
    <xf numFmtId="0" fontId="20" fillId="25" borderId="74" xfId="0" applyFont="1" applyFill="1" applyBorder="1"/>
    <xf numFmtId="0" fontId="20" fillId="25" borderId="20" xfId="0" applyFont="1" applyFill="1" applyBorder="1"/>
    <xf numFmtId="0" fontId="20" fillId="25" borderId="21" xfId="0" applyFont="1" applyFill="1" applyBorder="1"/>
    <xf numFmtId="0" fontId="5" fillId="25" borderId="20" xfId="0" applyFont="1" applyFill="1" applyBorder="1"/>
    <xf numFmtId="0" fontId="5" fillId="25" borderId="21" xfId="0" applyFont="1" applyFill="1" applyBorder="1"/>
    <xf numFmtId="0" fontId="20" fillId="25" borderId="22" xfId="0" applyFont="1" applyFill="1" applyBorder="1"/>
    <xf numFmtId="2" fontId="4" fillId="2" borderId="3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Border="1"/>
    <xf numFmtId="2" fontId="20" fillId="25" borderId="3" xfId="0" applyNumberFormat="1" applyFont="1" applyFill="1" applyBorder="1"/>
    <xf numFmtId="2" fontId="20" fillId="25" borderId="20" xfId="0" applyNumberFormat="1" applyFont="1" applyFill="1" applyBorder="1"/>
    <xf numFmtId="2" fontId="5" fillId="25" borderId="20" xfId="0" applyNumberFormat="1" applyFont="1" applyFill="1" applyBorder="1"/>
    <xf numFmtId="2" fontId="7" fillId="5" borderId="20" xfId="0" applyNumberFormat="1" applyFont="1" applyFill="1" applyBorder="1"/>
    <xf numFmtId="0" fontId="4" fillId="26" borderId="3" xfId="0" applyFont="1" applyFill="1" applyBorder="1" applyAlignment="1">
      <alignment horizontal="right" vertical="top" wrapText="1"/>
    </xf>
    <xf numFmtId="0" fontId="7" fillId="0" borderId="25" xfId="0" applyFont="1" applyFill="1" applyBorder="1"/>
    <xf numFmtId="0" fontId="7" fillId="0" borderId="25" xfId="0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9" fontId="14" fillId="0" borderId="0" xfId="1" applyFont="1" applyFill="1" applyBorder="1" applyAlignment="1"/>
    <xf numFmtId="0" fontId="24" fillId="0" borderId="0" xfId="0" applyFont="1" applyFill="1" applyBorder="1" applyAlignment="1">
      <alignment vertical="center" wrapText="1"/>
    </xf>
    <xf numFmtId="165" fontId="5" fillId="0" borderId="25" xfId="1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8" fillId="9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164" fontId="30" fillId="8" borderId="25" xfId="0" applyNumberFormat="1" applyFont="1" applyFill="1" applyBorder="1" applyAlignment="1">
      <alignment horizontal="right" vertical="center" wrapText="1"/>
    </xf>
    <xf numFmtId="9" fontId="30" fillId="6" borderId="1" xfId="1" applyNumberFormat="1" applyFont="1" applyFill="1" applyBorder="1" applyAlignment="1">
      <alignment horizontal="right" vertical="center" wrapText="1"/>
    </xf>
    <xf numFmtId="0" fontId="30" fillId="8" borderId="25" xfId="0" applyFont="1" applyFill="1" applyBorder="1" applyAlignment="1">
      <alignment horizontal="right" vertical="center" wrapText="1"/>
    </xf>
    <xf numFmtId="9" fontId="30" fillId="6" borderId="1" xfId="1" applyFont="1" applyFill="1" applyBorder="1" applyAlignment="1">
      <alignment horizontal="right" vertical="center" wrapText="1"/>
    </xf>
    <xf numFmtId="9" fontId="0" fillId="13" borderId="1" xfId="1" applyFont="1" applyFill="1" applyBorder="1"/>
    <xf numFmtId="9" fontId="0" fillId="6" borderId="1" xfId="1" applyFont="1" applyFill="1" applyBorder="1"/>
    <xf numFmtId="0" fontId="13" fillId="0" borderId="0" xfId="1" applyNumberFormat="1" applyFont="1" applyFill="1" applyBorder="1" applyAlignment="1"/>
    <xf numFmtId="0" fontId="30" fillId="6" borderId="26" xfId="0" applyFont="1" applyFill="1" applyBorder="1" applyAlignment="1">
      <alignment horizontal="right" vertical="center" wrapText="1"/>
    </xf>
    <xf numFmtId="164" fontId="30" fillId="8" borderId="36" xfId="0" applyNumberFormat="1" applyFont="1" applyFill="1" applyBorder="1" applyAlignment="1">
      <alignment horizontal="right" vertical="center" wrapText="1"/>
    </xf>
    <xf numFmtId="0" fontId="27" fillId="0" borderId="79" xfId="0" applyFont="1" applyFill="1" applyBorder="1" applyAlignment="1"/>
    <xf numFmtId="0" fontId="27" fillId="0" borderId="80" xfId="0" applyFont="1" applyFill="1" applyBorder="1" applyAlignment="1">
      <alignment horizontal="right"/>
    </xf>
    <xf numFmtId="0" fontId="13" fillId="13" borderId="27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3" fillId="13" borderId="35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right" vertical="center" wrapText="1"/>
    </xf>
    <xf numFmtId="0" fontId="13" fillId="8" borderId="71" xfId="0" applyFont="1" applyFill="1" applyBorder="1" applyAlignment="1"/>
    <xf numFmtId="0" fontId="13" fillId="8" borderId="81" xfId="1" applyNumberFormat="1" applyFont="1" applyFill="1" applyBorder="1" applyAlignment="1"/>
    <xf numFmtId="0" fontId="13" fillId="8" borderId="81" xfId="0" applyFont="1" applyFill="1" applyBorder="1" applyAlignment="1"/>
    <xf numFmtId="0" fontId="13" fillId="8" borderId="72" xfId="1" applyNumberFormat="1" applyFont="1" applyFill="1" applyBorder="1" applyAlignment="1"/>
    <xf numFmtId="0" fontId="29" fillId="10" borderId="37" xfId="0" applyFont="1" applyFill="1" applyBorder="1" applyAlignment="1">
      <alignment vertical="center" wrapText="1"/>
    </xf>
    <xf numFmtId="0" fontId="56" fillId="10" borderId="82" xfId="0" applyFont="1" applyFill="1" applyBorder="1" applyAlignment="1">
      <alignment horizontal="right" vertical="center" wrapText="1"/>
    </xf>
    <xf numFmtId="0" fontId="32" fillId="27" borderId="1" xfId="0" applyFont="1" applyFill="1" applyBorder="1" applyAlignment="1">
      <alignment horizontal="right" vertical="center" wrapText="1"/>
    </xf>
    <xf numFmtId="0" fontId="36" fillId="8" borderId="3" xfId="0" applyFont="1" applyFill="1" applyBorder="1" applyAlignment="1">
      <alignment horizontal="right" vertical="center" wrapText="1"/>
    </xf>
    <xf numFmtId="0" fontId="24" fillId="8" borderId="4" xfId="0" applyFont="1" applyFill="1" applyBorder="1" applyAlignment="1">
      <alignment vertical="center" wrapText="1"/>
    </xf>
    <xf numFmtId="0" fontId="30" fillId="8" borderId="4" xfId="0" applyFont="1" applyFill="1" applyBorder="1" applyAlignment="1">
      <alignment vertical="center" wrapText="1"/>
    </xf>
    <xf numFmtId="0" fontId="30" fillId="8" borderId="37" xfId="0" applyFont="1" applyFill="1" applyBorder="1" applyAlignment="1">
      <alignment vertical="center" wrapText="1"/>
    </xf>
    <xf numFmtId="0" fontId="30" fillId="8" borderId="0" xfId="0" applyFont="1" applyFill="1" applyBorder="1" applyAlignment="1">
      <alignment vertical="center" wrapText="1"/>
    </xf>
    <xf numFmtId="0" fontId="36" fillId="8" borderId="10" xfId="0" applyFont="1" applyFill="1" applyBorder="1" applyAlignment="1">
      <alignment horizontal="right" vertical="center" wrapText="1"/>
    </xf>
    <xf numFmtId="0" fontId="30" fillId="8" borderId="36" xfId="0" applyFont="1" applyFill="1" applyBorder="1" applyAlignment="1">
      <alignment vertical="center" wrapText="1"/>
    </xf>
    <xf numFmtId="0" fontId="30" fillId="8" borderId="1" xfId="0" applyFont="1" applyFill="1" applyBorder="1" applyAlignment="1">
      <alignment horizontal="right" vertical="center" wrapText="1"/>
    </xf>
    <xf numFmtId="0" fontId="32" fillId="18" borderId="1" xfId="0" applyFont="1" applyFill="1" applyBorder="1" applyAlignment="1">
      <alignment horizontal="right" vertical="center" wrapText="1"/>
    </xf>
    <xf numFmtId="0" fontId="6" fillId="18" borderId="0" xfId="0" applyFont="1" applyFill="1" applyBorder="1"/>
    <xf numFmtId="0" fontId="0" fillId="18" borderId="0" xfId="0" applyFill="1"/>
    <xf numFmtId="0" fontId="30" fillId="18" borderId="4" xfId="0" applyFont="1" applyFill="1" applyBorder="1" applyAlignment="1">
      <alignment vertical="center" wrapText="1"/>
    </xf>
    <xf numFmtId="0" fontId="30" fillId="18" borderId="1" xfId="0" applyFont="1" applyFill="1" applyBorder="1" applyAlignment="1">
      <alignment vertical="center" wrapText="1"/>
    </xf>
    <xf numFmtId="0" fontId="6" fillId="18" borderId="1" xfId="0" applyFont="1" applyFill="1" applyBorder="1"/>
    <xf numFmtId="165" fontId="0" fillId="0" borderId="0" xfId="1" applyNumberFormat="1" applyFont="1"/>
    <xf numFmtId="9" fontId="32" fillId="9" borderId="1" xfId="1" applyFont="1" applyFill="1" applyBorder="1" applyAlignment="1">
      <alignment horizontal="right" vertical="center" wrapText="1"/>
    </xf>
    <xf numFmtId="1" fontId="32" fillId="10" borderId="25" xfId="0" applyNumberFormat="1" applyFont="1" applyFill="1" applyBorder="1" applyAlignment="1">
      <alignment horizontal="right" vertical="center" wrapText="1"/>
    </xf>
    <xf numFmtId="0" fontId="30" fillId="6" borderId="1" xfId="0" applyFont="1" applyFill="1" applyBorder="1" applyAlignment="1">
      <alignment vertical="center" wrapText="1"/>
    </xf>
    <xf numFmtId="0" fontId="13" fillId="6" borderId="0" xfId="0" applyFont="1" applyFill="1" applyBorder="1" applyAlignment="1"/>
    <xf numFmtId="165" fontId="5" fillId="9" borderId="0" xfId="1" applyNumberFormat="1" applyFont="1" applyFill="1" applyAlignment="1">
      <alignment horizontal="center"/>
    </xf>
    <xf numFmtId="9" fontId="0" fillId="9" borderId="0" xfId="1" applyFont="1" applyFill="1"/>
    <xf numFmtId="0" fontId="24" fillId="10" borderId="4" xfId="0" applyFont="1" applyFill="1" applyBorder="1" applyAlignment="1">
      <alignment vertical="center" wrapText="1"/>
    </xf>
    <xf numFmtId="0" fontId="30" fillId="28" borderId="1" xfId="0" applyFont="1" applyFill="1" applyBorder="1" applyAlignment="1">
      <alignment vertical="center" wrapText="1"/>
    </xf>
    <xf numFmtId="0" fontId="30" fillId="29" borderId="1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top" wrapText="1"/>
    </xf>
    <xf numFmtId="9" fontId="32" fillId="5" borderId="25" xfId="1" applyFont="1" applyFill="1" applyBorder="1" applyAlignment="1">
      <alignment horizontal="right" vertical="center" wrapText="1"/>
    </xf>
    <xf numFmtId="0" fontId="14" fillId="16" borderId="8" xfId="0" applyFont="1" applyFill="1" applyBorder="1" applyAlignment="1">
      <alignment vertical="top" wrapText="1"/>
    </xf>
    <xf numFmtId="0" fontId="32" fillId="16" borderId="1" xfId="0" applyFont="1" applyFill="1" applyBorder="1" applyAlignment="1">
      <alignment horizontal="right" vertical="center" wrapText="1"/>
    </xf>
    <xf numFmtId="9" fontId="32" fillId="16" borderId="25" xfId="1" applyFont="1" applyFill="1" applyBorder="1" applyAlignment="1">
      <alignment horizontal="right" vertical="center" wrapText="1"/>
    </xf>
    <xf numFmtId="0" fontId="0" fillId="16" borderId="0" xfId="0" applyFill="1"/>
    <xf numFmtId="0" fontId="14" fillId="30" borderId="8" xfId="0" applyFont="1" applyFill="1" applyBorder="1" applyAlignment="1">
      <alignment vertical="top" wrapText="1"/>
    </xf>
    <xf numFmtId="0" fontId="32" fillId="30" borderId="1" xfId="0" applyFont="1" applyFill="1" applyBorder="1" applyAlignment="1">
      <alignment horizontal="right" vertical="center" wrapText="1"/>
    </xf>
    <xf numFmtId="9" fontId="32" fillId="30" borderId="25" xfId="1" applyFont="1" applyFill="1" applyBorder="1" applyAlignment="1">
      <alignment horizontal="right" vertical="center" wrapText="1"/>
    </xf>
    <xf numFmtId="0" fontId="0" fillId="30" borderId="0" xfId="0" applyFill="1"/>
    <xf numFmtId="0" fontId="14" fillId="24" borderId="8" xfId="0" applyFont="1" applyFill="1" applyBorder="1" applyAlignment="1">
      <alignment vertical="top" wrapText="1"/>
    </xf>
    <xf numFmtId="0" fontId="14" fillId="31" borderId="8" xfId="0" applyFont="1" applyFill="1" applyBorder="1" applyAlignment="1">
      <alignment vertical="top" wrapText="1"/>
    </xf>
    <xf numFmtId="0" fontId="32" fillId="31" borderId="1" xfId="0" applyFont="1" applyFill="1" applyBorder="1" applyAlignment="1">
      <alignment horizontal="right" vertical="center" wrapText="1"/>
    </xf>
    <xf numFmtId="9" fontId="32" fillId="31" borderId="25" xfId="1" applyFont="1" applyFill="1" applyBorder="1" applyAlignment="1">
      <alignment horizontal="right" vertical="center" wrapText="1"/>
    </xf>
    <xf numFmtId="0" fontId="0" fillId="31" borderId="0" xfId="0" applyFill="1"/>
    <xf numFmtId="0" fontId="14" fillId="27" borderId="8" xfId="0" applyFont="1" applyFill="1" applyBorder="1" applyAlignment="1">
      <alignment vertical="top" wrapText="1"/>
    </xf>
    <xf numFmtId="9" fontId="32" fillId="27" borderId="25" xfId="1" applyFont="1" applyFill="1" applyBorder="1" applyAlignment="1">
      <alignment horizontal="right" vertical="center" wrapText="1"/>
    </xf>
    <xf numFmtId="0" fontId="0" fillId="27" borderId="0" xfId="0" applyFill="1"/>
    <xf numFmtId="0" fontId="14" fillId="21" borderId="8" xfId="0" applyFont="1" applyFill="1" applyBorder="1" applyAlignment="1">
      <alignment vertical="top" wrapText="1"/>
    </xf>
    <xf numFmtId="0" fontId="32" fillId="21" borderId="1" xfId="0" applyFont="1" applyFill="1" applyBorder="1" applyAlignment="1">
      <alignment horizontal="right" vertical="center" wrapText="1"/>
    </xf>
    <xf numFmtId="9" fontId="32" fillId="21" borderId="25" xfId="1" applyFont="1" applyFill="1" applyBorder="1" applyAlignment="1">
      <alignment horizontal="right" vertical="center" wrapText="1"/>
    </xf>
    <xf numFmtId="0" fontId="0" fillId="21" borderId="0" xfId="0" applyFill="1"/>
    <xf numFmtId="0" fontId="14" fillId="13" borderId="8" xfId="0" applyFont="1" applyFill="1" applyBorder="1" applyAlignment="1">
      <alignment vertical="top" wrapText="1"/>
    </xf>
    <xf numFmtId="0" fontId="29" fillId="13" borderId="1" xfId="0" applyFont="1" applyFill="1" applyBorder="1" applyAlignment="1">
      <alignment vertical="center" wrapText="1"/>
    </xf>
    <xf numFmtId="9" fontId="32" fillId="13" borderId="25" xfId="1" applyFont="1" applyFill="1" applyBorder="1" applyAlignment="1">
      <alignment horizontal="right" vertical="center" wrapText="1"/>
    </xf>
    <xf numFmtId="0" fontId="0" fillId="13" borderId="0" xfId="0" applyFill="1"/>
    <xf numFmtId="0" fontId="30" fillId="14" borderId="1" xfId="0" applyFont="1" applyFill="1" applyBorder="1" applyAlignment="1">
      <alignment vertical="center" wrapText="1"/>
    </xf>
    <xf numFmtId="0" fontId="0" fillId="14" borderId="0" xfId="0" applyFill="1"/>
    <xf numFmtId="0" fontId="24" fillId="6" borderId="1" xfId="0" applyFont="1" applyFill="1" applyBorder="1" applyAlignment="1">
      <alignment vertical="center" wrapText="1"/>
    </xf>
    <xf numFmtId="2" fontId="30" fillId="6" borderId="1" xfId="0" applyNumberFormat="1" applyFont="1" applyFill="1" applyBorder="1" applyAlignment="1">
      <alignment vertical="center" wrapText="1"/>
    </xf>
    <xf numFmtId="165" fontId="5" fillId="9" borderId="1" xfId="1" applyNumberFormat="1" applyFont="1" applyFill="1" applyBorder="1" applyAlignment="1">
      <alignment horizontal="center"/>
    </xf>
    <xf numFmtId="9" fontId="0" fillId="9" borderId="1" xfId="1" applyFont="1" applyFill="1" applyBorder="1"/>
    <xf numFmtId="0" fontId="9" fillId="9" borderId="1" xfId="0" applyFont="1" applyFill="1" applyBorder="1"/>
    <xf numFmtId="0" fontId="0" fillId="9" borderId="25" xfId="0" applyFill="1" applyBorder="1"/>
    <xf numFmtId="0" fontId="30" fillId="14" borderId="4" xfId="0" applyFont="1" applyFill="1" applyBorder="1" applyAlignment="1">
      <alignment vertical="center" wrapText="1"/>
    </xf>
    <xf numFmtId="0" fontId="30" fillId="21" borderId="4" xfId="0" applyFont="1" applyFill="1" applyBorder="1" applyAlignment="1">
      <alignment vertical="center" wrapText="1"/>
    </xf>
    <xf numFmtId="0" fontId="30" fillId="6" borderId="4" xfId="0" applyFont="1" applyFill="1" applyBorder="1" applyAlignment="1">
      <alignment vertical="center" wrapText="1"/>
    </xf>
    <xf numFmtId="14" fontId="6" fillId="9" borderId="0" xfId="0" applyNumberFormat="1" applyFont="1" applyFill="1"/>
    <xf numFmtId="0" fontId="30" fillId="9" borderId="2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9" fontId="32" fillId="0" borderId="4" xfId="1" applyFont="1" applyFill="1" applyBorder="1" applyAlignment="1">
      <alignment horizontal="right" vertical="center" wrapText="1"/>
    </xf>
    <xf numFmtId="0" fontId="13" fillId="8" borderId="81" xfId="1" applyNumberFormat="1" applyFont="1" applyFill="1" applyBorder="1" applyAlignment="1">
      <alignment horizontal="right"/>
    </xf>
    <xf numFmtId="2" fontId="0" fillId="13" borderId="1" xfId="1" applyNumberFormat="1" applyFont="1" applyFill="1" applyBorder="1"/>
    <xf numFmtId="0" fontId="4" fillId="0" borderId="0" xfId="0" applyFont="1"/>
    <xf numFmtId="9" fontId="0" fillId="0" borderId="1" xfId="0" applyNumberFormat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center" vertical="top" wrapText="1"/>
    </xf>
    <xf numFmtId="9" fontId="6" fillId="17" borderId="1" xfId="1" applyFont="1" applyFill="1" applyBorder="1" applyAlignment="1">
      <alignment horizontal="center"/>
    </xf>
    <xf numFmtId="1" fontId="5" fillId="17" borderId="1" xfId="2" applyNumberFormat="1" applyFont="1" applyFill="1" applyBorder="1" applyAlignment="1">
      <alignment horizontal="center"/>
    </xf>
    <xf numFmtId="9" fontId="58" fillId="17" borderId="1" xfId="1" applyFont="1" applyFill="1" applyBorder="1" applyAlignment="1">
      <alignment horizontal="center"/>
    </xf>
    <xf numFmtId="0" fontId="33" fillId="0" borderId="0" xfId="0" applyFont="1" applyFill="1" applyBorder="1"/>
    <xf numFmtId="0" fontId="27" fillId="0" borderId="0" xfId="0" applyFont="1" applyFill="1" applyBorder="1" applyAlignment="1"/>
    <xf numFmtId="0" fontId="13" fillId="0" borderId="0" xfId="1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164" fontId="30" fillId="0" borderId="0" xfId="0" applyNumberFormat="1" applyFont="1" applyFill="1" applyBorder="1" applyAlignment="1">
      <alignment horizontal="right" vertical="center" wrapText="1"/>
    </xf>
    <xf numFmtId="9" fontId="30" fillId="0" borderId="0" xfId="1" applyNumberFormat="1" applyFont="1" applyFill="1" applyBorder="1" applyAlignment="1">
      <alignment horizontal="right" vertical="center" wrapText="1"/>
    </xf>
    <xf numFmtId="9" fontId="30" fillId="0" borderId="0" xfId="1" applyFont="1" applyFill="1" applyBorder="1" applyAlignment="1">
      <alignment horizontal="right" vertical="center" wrapText="1"/>
    </xf>
    <xf numFmtId="2" fontId="0" fillId="0" borderId="0" xfId="1" applyNumberFormat="1" applyFont="1" applyFill="1" applyBorder="1"/>
    <xf numFmtId="1" fontId="30" fillId="17" borderId="1" xfId="0" applyNumberFormat="1" applyFont="1" applyFill="1" applyBorder="1" applyAlignment="1">
      <alignment vertical="center" wrapText="1"/>
    </xf>
    <xf numFmtId="9" fontId="59" fillId="17" borderId="1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vertical="center" wrapText="1"/>
    </xf>
    <xf numFmtId="0" fontId="4" fillId="31" borderId="5" xfId="0" applyFont="1" applyFill="1" applyBorder="1" applyAlignment="1">
      <alignment vertical="top" wrapText="1"/>
    </xf>
    <xf numFmtId="0" fontId="4" fillId="31" borderId="1" xfId="0" applyFont="1" applyFill="1" applyBorder="1" applyAlignment="1">
      <alignment horizontal="center" vertical="top" wrapText="1"/>
    </xf>
    <xf numFmtId="9" fontId="4" fillId="31" borderId="1" xfId="0" applyNumberFormat="1" applyFont="1" applyFill="1" applyBorder="1" applyAlignment="1">
      <alignment horizontal="center" vertical="top" wrapText="1"/>
    </xf>
    <xf numFmtId="164" fontId="14" fillId="31" borderId="1" xfId="0" applyNumberFormat="1" applyFont="1" applyFill="1" applyBorder="1" applyAlignment="1">
      <alignment horizontal="center"/>
    </xf>
    <xf numFmtId="9" fontId="14" fillId="31" borderId="1" xfId="1" applyNumberFormat="1" applyFont="1" applyFill="1" applyBorder="1"/>
    <xf numFmtId="0" fontId="14" fillId="31" borderId="1" xfId="0" applyFont="1" applyFill="1" applyBorder="1" applyAlignment="1">
      <alignment horizontal="center"/>
    </xf>
    <xf numFmtId="9" fontId="14" fillId="31" borderId="1" xfId="1" applyFont="1" applyFill="1" applyBorder="1"/>
    <xf numFmtId="0" fontId="9" fillId="0" borderId="2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4" fillId="31" borderId="3" xfId="0" applyFont="1" applyFill="1" applyBorder="1" applyAlignment="1">
      <alignment horizontal="center"/>
    </xf>
    <xf numFmtId="9" fontId="22" fillId="31" borderId="3" xfId="1" applyNumberFormat="1" applyFont="1" applyFill="1" applyBorder="1" applyAlignment="1">
      <alignment horizontal="center"/>
    </xf>
    <xf numFmtId="0" fontId="46" fillId="20" borderId="26" xfId="0" applyFont="1" applyFill="1" applyBorder="1" applyAlignment="1">
      <alignment vertical="center" wrapText="1"/>
    </xf>
    <xf numFmtId="10" fontId="14" fillId="0" borderId="1" xfId="0" applyNumberFormat="1" applyFont="1" applyBorder="1" applyAlignment="1">
      <alignment horizontal="center"/>
    </xf>
    <xf numFmtId="0" fontId="46" fillId="6" borderId="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13" fillId="13" borderId="34" xfId="0" applyFont="1" applyFill="1" applyBorder="1" applyAlignment="1">
      <alignment horizontal="center"/>
    </xf>
    <xf numFmtId="0" fontId="27" fillId="0" borderId="85" xfId="0" applyFont="1" applyFill="1" applyBorder="1" applyAlignment="1"/>
    <xf numFmtId="0" fontId="7" fillId="13" borderId="84" xfId="0" applyFont="1" applyFill="1" applyBorder="1" applyAlignment="1">
      <alignment horizontal="center"/>
    </xf>
    <xf numFmtId="0" fontId="32" fillId="0" borderId="4" xfId="1" applyNumberFormat="1" applyFont="1" applyFill="1" applyBorder="1" applyAlignment="1">
      <alignment horizontal="right" vertical="center" wrapText="1"/>
    </xf>
    <xf numFmtId="0" fontId="32" fillId="0" borderId="4" xfId="0" applyNumberFormat="1" applyFont="1" applyFill="1" applyBorder="1" applyAlignment="1">
      <alignment horizontal="right" vertical="center" wrapText="1"/>
    </xf>
    <xf numFmtId="0" fontId="7" fillId="16" borderId="82" xfId="0" applyFont="1" applyFill="1" applyBorder="1" applyAlignment="1">
      <alignment horizontal="center"/>
    </xf>
    <xf numFmtId="0" fontId="7" fillId="16" borderId="78" xfId="0" applyFont="1" applyFill="1" applyBorder="1" applyAlignment="1">
      <alignment horizontal="center"/>
    </xf>
    <xf numFmtId="0" fontId="7" fillId="16" borderId="84" xfId="0" applyFont="1" applyFill="1" applyBorder="1" applyAlignment="1">
      <alignment horizontal="center"/>
    </xf>
    <xf numFmtId="0" fontId="13" fillId="16" borderId="35" xfId="0" applyFont="1" applyFill="1" applyBorder="1" applyAlignment="1">
      <alignment horizontal="center"/>
    </xf>
    <xf numFmtId="0" fontId="13" fillId="8" borderId="72" xfId="1" applyNumberFormat="1" applyFont="1" applyFill="1" applyBorder="1" applyAlignment="1">
      <alignment horizontal="right"/>
    </xf>
    <xf numFmtId="9" fontId="32" fillId="30" borderId="4" xfId="1" applyFont="1" applyFill="1" applyBorder="1" applyAlignment="1">
      <alignment horizontal="right" vertical="center" wrapText="1"/>
    </xf>
    <xf numFmtId="0" fontId="32" fillId="30" borderId="4" xfId="1" applyNumberFormat="1" applyFont="1" applyFill="1" applyBorder="1" applyAlignment="1">
      <alignment horizontal="right" vertical="center" wrapText="1"/>
    </xf>
    <xf numFmtId="0" fontId="13" fillId="23" borderId="71" xfId="0" applyFont="1" applyFill="1" applyBorder="1" applyAlignment="1"/>
    <xf numFmtId="0" fontId="13" fillId="23" borderId="81" xfId="0" applyFont="1" applyFill="1" applyBorder="1" applyAlignment="1"/>
    <xf numFmtId="0" fontId="61" fillId="0" borderId="0" xfId="0" applyFont="1"/>
    <xf numFmtId="0" fontId="61" fillId="0" borderId="0" xfId="0" applyNumberFormat="1" applyFont="1"/>
    <xf numFmtId="0" fontId="61" fillId="6" borderId="0" xfId="0" applyFont="1" applyFill="1"/>
    <xf numFmtId="0" fontId="61" fillId="8" borderId="0" xfId="0" applyFont="1" applyFill="1" applyBorder="1"/>
    <xf numFmtId="0" fontId="61" fillId="8" borderId="0" xfId="0" applyFont="1" applyFill="1"/>
    <xf numFmtId="0" fontId="9" fillId="14" borderId="0" xfId="0" applyFont="1" applyFill="1"/>
    <xf numFmtId="9" fontId="32" fillId="30" borderId="4" xfId="1" applyNumberFormat="1" applyFont="1" applyFill="1" applyBorder="1" applyAlignment="1">
      <alignment horizontal="right" vertical="center" wrapText="1"/>
    </xf>
    <xf numFmtId="0" fontId="0" fillId="30" borderId="4" xfId="0" applyFill="1" applyBorder="1"/>
    <xf numFmtId="0" fontId="30" fillId="0" borderId="0" xfId="0" applyFont="1" applyFill="1" applyBorder="1" applyAlignment="1">
      <alignment horizontal="center" vertical="center" wrapText="1"/>
    </xf>
    <xf numFmtId="9" fontId="3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 wrapText="1"/>
    </xf>
    <xf numFmtId="9" fontId="35" fillId="16" borderId="0" xfId="1" applyNumberFormat="1" applyFont="1" applyFill="1" applyBorder="1" applyAlignment="1">
      <alignment horizontal="left"/>
    </xf>
    <xf numFmtId="9" fontId="35" fillId="23" borderId="0" xfId="1" applyNumberFormat="1" applyFont="1" applyFill="1" applyBorder="1" applyAlignment="1">
      <alignment horizontal="left"/>
    </xf>
    <xf numFmtId="0" fontId="7" fillId="23" borderId="1" xfId="0" applyFont="1" applyFill="1" applyBorder="1" applyAlignment="1"/>
    <xf numFmtId="0" fontId="13" fillId="8" borderId="25" xfId="0" applyFont="1" applyFill="1" applyBorder="1" applyAlignment="1"/>
    <xf numFmtId="0" fontId="30" fillId="8" borderId="25" xfId="0" applyFont="1" applyFill="1" applyBorder="1" applyAlignment="1">
      <alignment vertical="center" wrapText="1"/>
    </xf>
    <xf numFmtId="0" fontId="37" fillId="23" borderId="1" xfId="0" applyFont="1" applyFill="1" applyBorder="1" applyAlignment="1">
      <alignment vertical="center" wrapText="1"/>
    </xf>
    <xf numFmtId="9" fontId="32" fillId="23" borderId="1" xfId="0" applyNumberFormat="1" applyFont="1" applyFill="1" applyBorder="1" applyAlignment="1">
      <alignment horizontal="right" vertical="center" wrapText="1"/>
    </xf>
    <xf numFmtId="9" fontId="32" fillId="23" borderId="25" xfId="0" applyNumberFormat="1" applyFont="1" applyFill="1" applyBorder="1" applyAlignment="1">
      <alignment horizontal="right" vertical="center" wrapText="1"/>
    </xf>
    <xf numFmtId="0" fontId="8" fillId="32" borderId="0" xfId="0" applyFont="1" applyFill="1" applyBorder="1" applyAlignment="1">
      <alignment vertical="top" wrapText="1"/>
    </xf>
    <xf numFmtId="0" fontId="0" fillId="32" borderId="1" xfId="0" applyFill="1" applyBorder="1" applyAlignment="1">
      <alignment horizontal="center"/>
    </xf>
    <xf numFmtId="0" fontId="0" fillId="32" borderId="1" xfId="0" applyNumberFormat="1" applyFill="1" applyBorder="1"/>
    <xf numFmtId="9" fontId="0" fillId="32" borderId="1" xfId="0" applyNumberForma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9" fontId="13" fillId="8" borderId="0" xfId="0" applyNumberFormat="1" applyFont="1" applyFill="1" applyBorder="1"/>
    <xf numFmtId="0" fontId="13" fillId="0" borderId="0" xfId="0" applyFont="1" applyFill="1" applyAlignment="1">
      <alignment horizontal="center"/>
    </xf>
    <xf numFmtId="9" fontId="13" fillId="0" borderId="0" xfId="0" applyNumberFormat="1" applyFont="1" applyFill="1" applyBorder="1"/>
    <xf numFmtId="0" fontId="28" fillId="7" borderId="0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center"/>
    </xf>
    <xf numFmtId="9" fontId="22" fillId="7" borderId="1" xfId="1" applyNumberFormat="1" applyFont="1" applyFill="1" applyBorder="1" applyAlignment="1">
      <alignment horizontal="center"/>
    </xf>
    <xf numFmtId="165" fontId="22" fillId="7" borderId="1" xfId="1" applyNumberFormat="1" applyFont="1" applyFill="1" applyBorder="1" applyAlignment="1">
      <alignment horizontal="center"/>
    </xf>
    <xf numFmtId="0" fontId="0" fillId="32" borderId="1" xfId="0" applyFill="1" applyBorder="1" applyAlignment="1">
      <alignment horizontal="right"/>
    </xf>
    <xf numFmtId="9" fontId="0" fillId="8" borderId="1" xfId="0" applyNumberFormat="1" applyFill="1" applyBorder="1"/>
    <xf numFmtId="0" fontId="14" fillId="0" borderId="1" xfId="0" applyNumberFormat="1" applyFont="1" applyBorder="1" applyAlignment="1">
      <alignment horizontal="center"/>
    </xf>
    <xf numFmtId="9" fontId="22" fillId="6" borderId="4" xfId="1" applyFont="1" applyFill="1" applyBorder="1"/>
    <xf numFmtId="0" fontId="20" fillId="0" borderId="0" xfId="0" applyFont="1" applyFill="1" applyAlignment="1">
      <alignment horizontal="center"/>
    </xf>
    <xf numFmtId="14" fontId="20" fillId="6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8" fillId="2" borderId="0" xfId="0" applyFont="1" applyFill="1" applyBorder="1" applyAlignment="1">
      <alignment horizontal="left"/>
    </xf>
    <xf numFmtId="9" fontId="13" fillId="8" borderId="0" xfId="1" applyFont="1" applyFill="1"/>
    <xf numFmtId="0" fontId="13" fillId="0" borderId="0" xfId="0" applyFont="1"/>
    <xf numFmtId="0" fontId="62" fillId="0" borderId="0" xfId="0" applyFont="1" applyFill="1"/>
    <xf numFmtId="165" fontId="9" fillId="16" borderId="0" xfId="1" applyNumberFormat="1" applyFont="1" applyFill="1" applyAlignment="1">
      <alignment horizontal="left"/>
    </xf>
    <xf numFmtId="9" fontId="0" fillId="16" borderId="0" xfId="1" applyFont="1" applyFill="1"/>
    <xf numFmtId="0" fontId="6" fillId="6" borderId="0" xfId="0" applyFont="1" applyFill="1" applyAlignment="1">
      <alignment horizontal="center"/>
    </xf>
    <xf numFmtId="9" fontId="6" fillId="6" borderId="0" xfId="0" applyNumberFormat="1" applyFont="1" applyFill="1"/>
    <xf numFmtId="9" fontId="5" fillId="6" borderId="0" xfId="1" applyFont="1" applyFill="1" applyAlignment="1">
      <alignment horizontal="center"/>
    </xf>
    <xf numFmtId="0" fontId="30" fillId="0" borderId="1" xfId="1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1" applyNumberFormat="1" applyFont="1" applyFill="1" applyBorder="1" applyAlignment="1">
      <alignment vertical="center" wrapText="1"/>
    </xf>
    <xf numFmtId="0" fontId="32" fillId="0" borderId="1" xfId="0" applyNumberFormat="1" applyFont="1" applyFill="1" applyBorder="1" applyAlignment="1">
      <alignment vertical="center" wrapText="1"/>
    </xf>
    <xf numFmtId="9" fontId="32" fillId="0" borderId="1" xfId="1" applyFont="1" applyFill="1" applyBorder="1" applyAlignment="1">
      <alignment vertical="center" wrapText="1"/>
    </xf>
    <xf numFmtId="9" fontId="32" fillId="16" borderId="1" xfId="1" applyFont="1" applyFill="1" applyBorder="1" applyAlignment="1">
      <alignment horizontal="right" vertical="center" wrapText="1"/>
    </xf>
    <xf numFmtId="9" fontId="32" fillId="16" borderId="1" xfId="0" applyNumberFormat="1" applyFont="1" applyFill="1" applyBorder="1" applyAlignment="1">
      <alignment horizontal="right" vertical="center" wrapText="1"/>
    </xf>
    <xf numFmtId="9" fontId="30" fillId="6" borderId="1" xfId="1" applyNumberFormat="1" applyFont="1" applyFill="1" applyBorder="1" applyAlignment="1">
      <alignment vertical="center" wrapText="1"/>
    </xf>
    <xf numFmtId="9" fontId="22" fillId="0" borderId="1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9" fontId="0" fillId="6" borderId="0" xfId="1" applyFont="1" applyFill="1"/>
    <xf numFmtId="0" fontId="23" fillId="0" borderId="0" xfId="0" applyFont="1"/>
    <xf numFmtId="9" fontId="10" fillId="0" borderId="1" xfId="0" applyNumberFormat="1" applyFont="1" applyFill="1" applyBorder="1" applyAlignment="1">
      <alignment horizontal="center" vertical="center" wrapText="1"/>
    </xf>
    <xf numFmtId="9" fontId="27" fillId="6" borderId="4" xfId="1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9" fontId="27" fillId="0" borderId="4" xfId="1" applyFont="1" applyFill="1" applyBorder="1" applyAlignment="1">
      <alignment horizontal="center"/>
    </xf>
    <xf numFmtId="0" fontId="13" fillId="0" borderId="4" xfId="0" applyFont="1" applyBorder="1"/>
    <xf numFmtId="0" fontId="27" fillId="0" borderId="4" xfId="0" applyFont="1" applyFill="1" applyBorder="1"/>
    <xf numFmtId="0" fontId="13" fillId="0" borderId="1" xfId="0" applyFont="1" applyBorder="1"/>
    <xf numFmtId="0" fontId="13" fillId="0" borderId="1" xfId="0" applyFont="1" applyFill="1" applyBorder="1"/>
    <xf numFmtId="0" fontId="27" fillId="0" borderId="1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5" fontId="5" fillId="6" borderId="0" xfId="1" applyNumberFormat="1" applyFont="1" applyFill="1" applyAlignment="1">
      <alignment horizontal="center"/>
    </xf>
    <xf numFmtId="0" fontId="5" fillId="34" borderId="0" xfId="0" applyFont="1" applyFill="1" applyBorder="1" applyAlignment="1">
      <alignment vertical="top" wrapText="1"/>
    </xf>
    <xf numFmtId="2" fontId="5" fillId="34" borderId="0" xfId="0" applyNumberFormat="1" applyFont="1" applyFill="1"/>
    <xf numFmtId="0" fontId="0" fillId="34" borderId="0" xfId="0" applyFill="1"/>
    <xf numFmtId="0" fontId="5" fillId="23" borderId="0" xfId="0" applyFont="1" applyFill="1" applyBorder="1" applyAlignment="1">
      <alignment vertical="top" wrapText="1"/>
    </xf>
    <xf numFmtId="2" fontId="5" fillId="23" borderId="0" xfId="0" applyNumberFormat="1" applyFont="1" applyFill="1"/>
    <xf numFmtId="9" fontId="10" fillId="17" borderId="1" xfId="0" applyNumberFormat="1" applyFont="1" applyFill="1" applyBorder="1" applyAlignment="1">
      <alignment vertical="center" wrapText="1"/>
    </xf>
    <xf numFmtId="164" fontId="30" fillId="17" borderId="1" xfId="0" applyNumberFormat="1" applyFont="1" applyFill="1" applyBorder="1" applyAlignment="1">
      <alignment vertical="center" wrapText="1"/>
    </xf>
    <xf numFmtId="10" fontId="32" fillId="5" borderId="1" xfId="0" applyNumberFormat="1" applyFont="1" applyFill="1" applyBorder="1" applyAlignment="1">
      <alignment horizontal="right" vertical="center" wrapText="1"/>
    </xf>
    <xf numFmtId="0" fontId="13" fillId="6" borderId="25" xfId="0" applyFont="1" applyFill="1" applyBorder="1" applyAlignment="1"/>
    <xf numFmtId="0" fontId="30" fillId="6" borderId="25" xfId="0" applyFont="1" applyFill="1" applyBorder="1" applyAlignment="1">
      <alignment vertical="center" wrapText="1"/>
    </xf>
    <xf numFmtId="0" fontId="30" fillId="6" borderId="25" xfId="0" applyFont="1" applyFill="1" applyBorder="1" applyAlignment="1">
      <alignment horizontal="center" vertical="center" wrapText="1"/>
    </xf>
    <xf numFmtId="9" fontId="32" fillId="0" borderId="25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/>
    </xf>
    <xf numFmtId="0" fontId="28" fillId="7" borderId="37" xfId="0" applyFont="1" applyFill="1" applyBorder="1" applyAlignment="1">
      <alignment vertical="top" wrapText="1"/>
    </xf>
    <xf numFmtId="0" fontId="4" fillId="2" borderId="26" xfId="0" applyFont="1" applyFill="1" applyBorder="1" applyAlignment="1">
      <alignment horizontal="center" vertical="top" wrapText="1"/>
    </xf>
    <xf numFmtId="0" fontId="14" fillId="7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left"/>
    </xf>
    <xf numFmtId="0" fontId="6" fillId="24" borderId="0" xfId="0" applyFont="1" applyFill="1" applyAlignment="1">
      <alignment horizontal="left"/>
    </xf>
    <xf numFmtId="0" fontId="0" fillId="9" borderId="0" xfId="0" applyFill="1" applyAlignment="1">
      <alignment horizontal="center"/>
    </xf>
    <xf numFmtId="9" fontId="0" fillId="9" borderId="0" xfId="0" applyNumberFormat="1" applyFill="1"/>
    <xf numFmtId="9" fontId="12" fillId="9" borderId="0" xfId="0" applyNumberFormat="1" applyFont="1" applyFill="1" applyBorder="1"/>
    <xf numFmtId="0" fontId="12" fillId="9" borderId="0" xfId="0" applyFont="1" applyFill="1" applyAlignment="1">
      <alignment horizontal="center"/>
    </xf>
    <xf numFmtId="9" fontId="12" fillId="9" borderId="0" xfId="1" applyFont="1" applyFill="1"/>
    <xf numFmtId="9" fontId="13" fillId="9" borderId="0" xfId="0" applyNumberFormat="1" applyFont="1" applyFill="1" applyBorder="1"/>
    <xf numFmtId="2" fontId="6" fillId="0" borderId="1" xfId="0" applyNumberFormat="1" applyFont="1" applyBorder="1"/>
    <xf numFmtId="2" fontId="5" fillId="2" borderId="25" xfId="0" applyNumberFormat="1" applyFont="1" applyFill="1" applyBorder="1"/>
    <xf numFmtId="0" fontId="5" fillId="0" borderId="65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3" fillId="6" borderId="1" xfId="0" applyNumberFormat="1" applyFont="1" applyFill="1" applyBorder="1" applyAlignment="1">
      <alignment vertical="center" wrapText="1"/>
    </xf>
    <xf numFmtId="10" fontId="32" fillId="17" borderId="1" xfId="0" applyNumberFormat="1" applyFont="1" applyFill="1" applyBorder="1" applyAlignment="1">
      <alignment horizontal="right" vertical="center" wrapText="1"/>
    </xf>
    <xf numFmtId="10" fontId="30" fillId="6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/>
    </xf>
    <xf numFmtId="9" fontId="9" fillId="6" borderId="1" xfId="1" applyFont="1" applyFill="1" applyBorder="1"/>
    <xf numFmtId="9" fontId="4" fillId="6" borderId="1" xfId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/>
    </xf>
    <xf numFmtId="0" fontId="32" fillId="8" borderId="1" xfId="0" applyFont="1" applyFill="1" applyBorder="1" applyAlignment="1">
      <alignment horizontal="right" vertical="center" wrapText="1"/>
    </xf>
    <xf numFmtId="0" fontId="6" fillId="8" borderId="1" xfId="0" applyFont="1" applyFill="1" applyBorder="1"/>
    <xf numFmtId="0" fontId="6" fillId="0" borderId="0" xfId="0" applyFont="1" applyFill="1" applyBorder="1"/>
    <xf numFmtId="0" fontId="30" fillId="0" borderId="36" xfId="0" applyFont="1" applyFill="1" applyBorder="1" applyAlignment="1">
      <alignment vertical="center" wrapText="1"/>
    </xf>
    <xf numFmtId="14" fontId="20" fillId="0" borderId="0" xfId="0" applyNumberFormat="1" applyFont="1" applyFill="1" applyAlignment="1">
      <alignment horizontal="center"/>
    </xf>
    <xf numFmtId="0" fontId="24" fillId="8" borderId="4" xfId="0" applyFont="1" applyFill="1" applyBorder="1" applyAlignment="1">
      <alignment horizontal="right" vertical="center" wrapText="1"/>
    </xf>
    <xf numFmtId="0" fontId="30" fillId="8" borderId="4" xfId="0" applyFont="1" applyFill="1" applyBorder="1" applyAlignment="1">
      <alignment horizontal="right" vertical="center" wrapText="1"/>
    </xf>
    <xf numFmtId="2" fontId="30" fillId="8" borderId="36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center"/>
    </xf>
    <xf numFmtId="164" fontId="26" fillId="0" borderId="26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readingOrder="1"/>
    </xf>
    <xf numFmtId="9" fontId="4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9" fontId="14" fillId="0" borderId="0" xfId="1" applyFont="1" applyFill="1" applyBorder="1"/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9" fontId="9" fillId="0" borderId="0" xfId="1" applyFont="1" applyFill="1" applyBorder="1"/>
    <xf numFmtId="1" fontId="26" fillId="0" borderId="0" xfId="0" applyNumberFormat="1" applyFont="1" applyFill="1" applyBorder="1" applyAlignment="1">
      <alignment horizontal="center"/>
    </xf>
    <xf numFmtId="9" fontId="22" fillId="0" borderId="0" xfId="1" applyNumberFormat="1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9" fontId="0" fillId="0" borderId="0" xfId="0" applyNumberFormat="1" applyFill="1" applyBorder="1"/>
    <xf numFmtId="0" fontId="22" fillId="0" borderId="0" xfId="0" applyFont="1" applyFill="1" applyBorder="1" applyAlignment="1">
      <alignment horizontal="center"/>
    </xf>
    <xf numFmtId="9" fontId="22" fillId="0" borderId="0" xfId="1" applyFont="1" applyFill="1" applyBorder="1"/>
    <xf numFmtId="0" fontId="22" fillId="0" borderId="0" xfId="0" applyFont="1" applyFill="1" applyBorder="1"/>
    <xf numFmtId="0" fontId="22" fillId="7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0" fillId="0" borderId="1" xfId="1" applyNumberFormat="1" applyFont="1" applyFill="1" applyBorder="1"/>
    <xf numFmtId="0" fontId="68" fillId="0" borderId="0" xfId="0" applyFont="1" applyBorder="1" applyAlignment="1"/>
    <xf numFmtId="9" fontId="9" fillId="6" borderId="36" xfId="1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0" fontId="8" fillId="0" borderId="0" xfId="0" applyFont="1"/>
    <xf numFmtId="9" fontId="9" fillId="6" borderId="36" xfId="1" applyFont="1" applyFill="1" applyBorder="1" applyAlignment="1">
      <alignment horizontal="center"/>
    </xf>
    <xf numFmtId="0" fontId="9" fillId="0" borderId="0" xfId="0" applyFont="1" applyFill="1" applyBorder="1" applyAlignment="1"/>
    <xf numFmtId="9" fontId="8" fillId="0" borderId="0" xfId="1" applyFont="1" applyFill="1" applyBorder="1"/>
    <xf numFmtId="9" fontId="9" fillId="6" borderId="35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Fill="1"/>
    <xf numFmtId="0" fontId="64" fillId="5" borderId="1" xfId="0" applyFont="1" applyFill="1" applyBorder="1" applyAlignment="1">
      <alignment horizontal="right" vertical="center" wrapText="1"/>
    </xf>
    <xf numFmtId="9" fontId="65" fillId="5" borderId="1" xfId="0" applyNumberFormat="1" applyFont="1" applyFill="1" applyBorder="1" applyAlignment="1">
      <alignment horizontal="right" vertical="center" wrapText="1"/>
    </xf>
    <xf numFmtId="1" fontId="66" fillId="5" borderId="25" xfId="0" applyNumberFormat="1" applyFont="1" applyFill="1" applyBorder="1" applyAlignment="1">
      <alignment horizontal="right" vertical="center" wrapText="1"/>
    </xf>
    <xf numFmtId="9" fontId="67" fillId="5" borderId="1" xfId="1" applyFont="1" applyFill="1" applyBorder="1" applyAlignment="1">
      <alignment horizontal="right" vertical="center" wrapText="1"/>
    </xf>
    <xf numFmtId="0" fontId="61" fillId="5" borderId="0" xfId="0" applyFont="1" applyFill="1"/>
    <xf numFmtId="9" fontId="22" fillId="0" borderId="0" xfId="1" applyNumberFormat="1" applyFont="1" applyBorder="1" applyAlignment="1">
      <alignment horizontal="left"/>
    </xf>
    <xf numFmtId="0" fontId="14" fillId="0" borderId="0" xfId="0" applyFont="1" applyFill="1"/>
    <xf numFmtId="0" fontId="22" fillId="0" borderId="0" xfId="0" applyFont="1" applyFill="1"/>
    <xf numFmtId="9" fontId="4" fillId="6" borderId="1" xfId="1" applyNumberFormat="1" applyFont="1" applyFill="1" applyBorder="1" applyAlignment="1">
      <alignment horizontal="center" vertical="top" wrapText="1"/>
    </xf>
    <xf numFmtId="9" fontId="22" fillId="6" borderId="3" xfId="1" applyNumberFormat="1" applyFont="1" applyFill="1" applyBorder="1" applyAlignment="1">
      <alignment horizontal="center"/>
    </xf>
    <xf numFmtId="9" fontId="22" fillId="0" borderId="0" xfId="0" applyNumberFormat="1" applyFont="1" applyFill="1" applyBorder="1"/>
    <xf numFmtId="9" fontId="22" fillId="6" borderId="1" xfId="1" applyFont="1" applyFill="1" applyBorder="1" applyAlignment="1">
      <alignment horizontal="center"/>
    </xf>
    <xf numFmtId="0" fontId="2" fillId="0" borderId="38" xfId="0" applyFont="1" applyBorder="1" applyAlignment="1">
      <alignment horizontal="left" vertical="top" wrapText="1"/>
    </xf>
    <xf numFmtId="0" fontId="35" fillId="0" borderId="0" xfId="0" applyFont="1" applyBorder="1" applyAlignment="1"/>
    <xf numFmtId="0" fontId="4" fillId="0" borderId="0" xfId="0" applyFont="1" applyFill="1" applyBorder="1"/>
    <xf numFmtId="0" fontId="9" fillId="0" borderId="0" xfId="0" applyNumberFormat="1" applyFont="1" applyFill="1" applyBorder="1" applyAlignment="1">
      <alignment horizontal="center"/>
    </xf>
    <xf numFmtId="1" fontId="9" fillId="0" borderId="0" xfId="1" applyNumberFormat="1" applyFont="1" applyFill="1" applyBorder="1"/>
    <xf numFmtId="9" fontId="5" fillId="0" borderId="0" xfId="1" applyFont="1" applyFill="1" applyBorder="1" applyAlignment="1">
      <alignment horizontal="center"/>
    </xf>
    <xf numFmtId="2" fontId="22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9" fontId="25" fillId="5" borderId="1" xfId="1" applyFont="1" applyFill="1" applyBorder="1" applyAlignment="1">
      <alignment horizontal="center" vertical="top" wrapText="1"/>
    </xf>
    <xf numFmtId="2" fontId="5" fillId="17" borderId="25" xfId="2" applyNumberFormat="1" applyFont="1" applyFill="1" applyBorder="1" applyAlignment="1">
      <alignment horizontal="center"/>
    </xf>
    <xf numFmtId="0" fontId="22" fillId="17" borderId="1" xfId="1" applyNumberFormat="1" applyFont="1" applyFill="1" applyBorder="1" applyAlignment="1">
      <alignment horizontal="center"/>
    </xf>
    <xf numFmtId="9" fontId="6" fillId="0" borderId="0" xfId="0" applyNumberFormat="1" applyFont="1" applyFill="1" applyBorder="1"/>
    <xf numFmtId="0" fontId="13" fillId="0" borderId="0" xfId="0" applyFont="1" applyFill="1" applyBorder="1"/>
    <xf numFmtId="0" fontId="69" fillId="20" borderId="8" xfId="0" applyFont="1" applyFill="1" applyBorder="1" applyAlignment="1">
      <alignment horizontal="center" vertical="center" wrapText="1"/>
    </xf>
    <xf numFmtId="0" fontId="69" fillId="20" borderId="85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textRotation="90" wrapText="1"/>
    </xf>
    <xf numFmtId="0" fontId="6" fillId="20" borderId="8" xfId="0" applyFont="1" applyFill="1" applyBorder="1" applyAlignment="1">
      <alignment vertical="center" wrapText="1"/>
    </xf>
    <xf numFmtId="0" fontId="70" fillId="0" borderId="39" xfId="0" applyFont="1" applyBorder="1" applyAlignment="1">
      <alignment horizontal="center" vertical="center" wrapText="1"/>
    </xf>
    <xf numFmtId="0" fontId="69" fillId="35" borderId="39" xfId="0" applyFont="1" applyFill="1" applyBorder="1" applyAlignment="1">
      <alignment horizontal="center" vertical="center" wrapText="1"/>
    </xf>
    <xf numFmtId="0" fontId="69" fillId="35" borderId="45" xfId="0" applyFont="1" applyFill="1" applyBorder="1" applyAlignment="1">
      <alignment horizontal="center" vertical="center" wrapText="1"/>
    </xf>
    <xf numFmtId="0" fontId="75" fillId="36" borderId="0" xfId="0" applyFont="1" applyFill="1" applyAlignment="1">
      <alignment vertical="center"/>
    </xf>
    <xf numFmtId="0" fontId="71" fillId="35" borderId="13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right" vertical="center" textRotation="90" wrapText="1"/>
    </xf>
    <xf numFmtId="0" fontId="71" fillId="35" borderId="50" xfId="0" applyFont="1" applyFill="1" applyBorder="1" applyAlignment="1">
      <alignment horizontal="center" vertical="center" wrapText="1"/>
    </xf>
    <xf numFmtId="0" fontId="41" fillId="0" borderId="39" xfId="0" applyFont="1" applyBorder="1"/>
    <xf numFmtId="0" fontId="69" fillId="20" borderId="6" xfId="0" applyFont="1" applyFill="1" applyBorder="1" applyAlignment="1">
      <alignment horizontal="center" vertical="center" wrapText="1"/>
    </xf>
    <xf numFmtId="0" fontId="72" fillId="35" borderId="52" xfId="0" applyFont="1" applyFill="1" applyBorder="1" applyAlignment="1">
      <alignment horizontal="center" vertical="center" wrapText="1"/>
    </xf>
    <xf numFmtId="0" fontId="72" fillId="35" borderId="6" xfId="0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right" vertical="center" wrapText="1"/>
    </xf>
    <xf numFmtId="0" fontId="6" fillId="0" borderId="39" xfId="0" applyFont="1" applyBorder="1" applyAlignment="1">
      <alignment vertical="center"/>
    </xf>
    <xf numFmtId="0" fontId="74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 wrapText="1"/>
    </xf>
    <xf numFmtId="0" fontId="30" fillId="6" borderId="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6" fillId="0" borderId="1" xfId="0" applyNumberFormat="1" applyFont="1" applyBorder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69" fillId="20" borderId="24" xfId="0" applyFont="1" applyFill="1" applyBorder="1" applyAlignment="1">
      <alignment vertical="center" wrapText="1"/>
    </xf>
    <xf numFmtId="0" fontId="69" fillId="20" borderId="5" xfId="0" applyFont="1" applyFill="1" applyBorder="1" applyAlignment="1">
      <alignment vertical="center" wrapText="1"/>
    </xf>
    <xf numFmtId="0" fontId="69" fillId="20" borderId="6" xfId="0" applyFont="1" applyFill="1" applyBorder="1" applyAlignment="1">
      <alignment vertical="center" wrapText="1"/>
    </xf>
    <xf numFmtId="0" fontId="57" fillId="18" borderId="1" xfId="0" applyFont="1" applyFill="1" applyBorder="1" applyAlignment="1">
      <alignment horizontal="right" vertical="center" wrapText="1"/>
    </xf>
    <xf numFmtId="0" fontId="0" fillId="18" borderId="1" xfId="0" applyFill="1" applyBorder="1"/>
    <xf numFmtId="0" fontId="9" fillId="18" borderId="1" xfId="0" applyFont="1" applyFill="1" applyBorder="1"/>
    <xf numFmtId="0" fontId="0" fillId="16" borderId="1" xfId="0" applyFill="1" applyBorder="1"/>
    <xf numFmtId="0" fontId="0" fillId="13" borderId="1" xfId="0" applyFill="1" applyBorder="1"/>
    <xf numFmtId="165" fontId="5" fillId="6" borderId="1" xfId="1" applyNumberFormat="1" applyFont="1" applyFill="1" applyBorder="1" applyAlignment="1">
      <alignment horizontal="center"/>
    </xf>
    <xf numFmtId="0" fontId="24" fillId="22" borderId="1" xfId="0" applyFont="1" applyFill="1" applyBorder="1" applyAlignment="1">
      <alignment vertical="center" wrapText="1"/>
    </xf>
    <xf numFmtId="0" fontId="30" fillId="22" borderId="1" xfId="0" applyFont="1" applyFill="1" applyBorder="1" applyAlignment="1">
      <alignment vertical="center" wrapText="1"/>
    </xf>
    <xf numFmtId="0" fontId="30" fillId="22" borderId="25" xfId="0" applyFont="1" applyFill="1" applyBorder="1" applyAlignment="1">
      <alignment horizontal="right" vertical="center" wrapText="1"/>
    </xf>
    <xf numFmtId="0" fontId="0" fillId="22" borderId="0" xfId="0" applyFill="1"/>
    <xf numFmtId="0" fontId="22" fillId="0" borderId="0" xfId="0" applyFont="1" applyFill="1" applyBorder="1" applyAlignment="1">
      <alignment horizontal="center"/>
    </xf>
    <xf numFmtId="16" fontId="30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76" fillId="0" borderId="24" xfId="0" applyFont="1" applyFill="1" applyBorder="1" applyAlignment="1"/>
    <xf numFmtId="0" fontId="76" fillId="0" borderId="6" xfId="0" applyFont="1" applyFill="1" applyBorder="1" applyAlignment="1"/>
    <xf numFmtId="16" fontId="30" fillId="6" borderId="4" xfId="0" applyNumberFormat="1" applyFont="1" applyFill="1" applyBorder="1" applyAlignment="1">
      <alignment horizontal="right" vertical="center" wrapText="1"/>
    </xf>
    <xf numFmtId="2" fontId="30" fillId="22" borderId="1" xfId="0" applyNumberFormat="1" applyFont="1" applyFill="1" applyBorder="1" applyAlignment="1">
      <alignment vertical="center" wrapText="1"/>
    </xf>
    <xf numFmtId="10" fontId="30" fillId="22" borderId="1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/>
    <xf numFmtId="0" fontId="29" fillId="9" borderId="1" xfId="0" applyFont="1" applyFill="1" applyBorder="1" applyAlignment="1">
      <alignment vertical="center" wrapText="1"/>
    </xf>
    <xf numFmtId="0" fontId="24" fillId="14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/>
    <xf numFmtId="164" fontId="6" fillId="8" borderId="1" xfId="0" applyNumberFormat="1" applyFont="1" applyFill="1" applyBorder="1"/>
    <xf numFmtId="9" fontId="5" fillId="8" borderId="3" xfId="1" applyFont="1" applyFill="1" applyBorder="1" applyAlignment="1">
      <alignment horizontal="center"/>
    </xf>
    <xf numFmtId="165" fontId="5" fillId="8" borderId="3" xfId="1" applyNumberFormat="1" applyFont="1" applyFill="1" applyBorder="1" applyAlignment="1">
      <alignment horizontal="center"/>
    </xf>
    <xf numFmtId="165" fontId="5" fillId="6" borderId="3" xfId="1" applyNumberFormat="1" applyFont="1" applyFill="1" applyBorder="1" applyAlignment="1">
      <alignment horizontal="center"/>
    </xf>
    <xf numFmtId="9" fontId="77" fillId="8" borderId="3" xfId="1" applyFont="1" applyFill="1" applyBorder="1" applyAlignment="1">
      <alignment horizontal="center"/>
    </xf>
    <xf numFmtId="9" fontId="78" fillId="8" borderId="3" xfId="1" applyFont="1" applyFill="1" applyBorder="1" applyAlignment="1">
      <alignment horizontal="center"/>
    </xf>
    <xf numFmtId="9" fontId="38" fillId="17" borderId="1" xfId="1" applyFont="1" applyFill="1" applyBorder="1" applyAlignment="1">
      <alignment horizontal="center"/>
    </xf>
    <xf numFmtId="0" fontId="0" fillId="0" borderId="0" xfId="0" applyNumberFormat="1" applyFill="1" applyBorder="1"/>
    <xf numFmtId="9" fontId="55" fillId="6" borderId="7" xfId="0" applyNumberFormat="1" applyFont="1" applyFill="1" applyBorder="1"/>
    <xf numFmtId="9" fontId="22" fillId="6" borderId="7" xfId="1" applyFont="1" applyFill="1" applyBorder="1" applyAlignment="1">
      <alignment horizontal="center"/>
    </xf>
    <xf numFmtId="9" fontId="15" fillId="0" borderId="0" xfId="1" applyFont="1" applyFill="1" applyBorder="1"/>
    <xf numFmtId="0" fontId="15" fillId="0" borderId="0" xfId="0" applyFont="1" applyFill="1" applyBorder="1"/>
    <xf numFmtId="9" fontId="22" fillId="0" borderId="0" xfId="0" applyNumberFormat="1" applyFont="1" applyFill="1"/>
    <xf numFmtId="9" fontId="6" fillId="17" borderId="0" xfId="1" applyFont="1" applyFill="1" applyBorder="1" applyAlignment="1"/>
    <xf numFmtId="9" fontId="25" fillId="5" borderId="25" xfId="1" applyFont="1" applyFill="1" applyBorder="1" applyAlignment="1">
      <alignment horizontal="center" vertical="top" wrapText="1"/>
    </xf>
    <xf numFmtId="1" fontId="5" fillId="6" borderId="25" xfId="1" applyNumberFormat="1" applyFont="1" applyFill="1" applyBorder="1" applyAlignment="1">
      <alignment horizontal="center"/>
    </xf>
    <xf numFmtId="164" fontId="5" fillId="21" borderId="37" xfId="2" applyNumberFormat="1" applyFont="1" applyFill="1" applyBorder="1" applyAlignment="1">
      <alignment horizontal="center"/>
    </xf>
    <xf numFmtId="164" fontId="22" fillId="6" borderId="1" xfId="1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39" xfId="0" applyFont="1" applyBorder="1" applyAlignment="1">
      <alignment vertical="center" wrapText="1"/>
    </xf>
    <xf numFmtId="0" fontId="45" fillId="0" borderId="59" xfId="0" applyFont="1" applyBorder="1" applyAlignment="1">
      <alignment vertical="center" wrapText="1"/>
    </xf>
    <xf numFmtId="0" fontId="45" fillId="9" borderId="1" xfId="0" applyFont="1" applyFill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164" fontId="6" fillId="37" borderId="1" xfId="0" applyNumberFormat="1" applyFont="1" applyFill="1" applyBorder="1"/>
    <xf numFmtId="165" fontId="5" fillId="37" borderId="1" xfId="1" applyNumberFormat="1" applyFont="1" applyFill="1" applyBorder="1" applyAlignment="1">
      <alignment horizontal="center"/>
    </xf>
    <xf numFmtId="0" fontId="69" fillId="20" borderId="1" xfId="0" applyFont="1" applyFill="1" applyBorder="1" applyAlignment="1">
      <alignment vertical="center" wrapText="1"/>
    </xf>
    <xf numFmtId="0" fontId="73" fillId="20" borderId="1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textRotation="90" wrapText="1"/>
    </xf>
    <xf numFmtId="0" fontId="71" fillId="0" borderId="0" xfId="0" applyFont="1" applyFill="1" applyBorder="1" applyAlignment="1">
      <alignment horizontal="right" vertical="center" textRotation="90" wrapText="1"/>
    </xf>
    <xf numFmtId="0" fontId="71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/>
    <xf numFmtId="0" fontId="69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1" fillId="0" borderId="3" xfId="0" applyFont="1" applyBorder="1"/>
    <xf numFmtId="0" fontId="72" fillId="35" borderId="1" xfId="0" applyFont="1" applyFill="1" applyBorder="1" applyAlignment="1">
      <alignment horizontal="center" vertical="center" wrapText="1"/>
    </xf>
    <xf numFmtId="0" fontId="6" fillId="20" borderId="23" xfId="0" applyFont="1" applyFill="1" applyBorder="1" applyAlignment="1">
      <alignment vertical="center" wrapText="1"/>
    </xf>
    <xf numFmtId="0" fontId="70" fillId="0" borderId="1" xfId="0" applyFont="1" applyBorder="1" applyAlignment="1">
      <alignment horizontal="center" vertical="center" wrapText="1"/>
    </xf>
    <xf numFmtId="0" fontId="69" fillId="35" borderId="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9" fontId="6" fillId="35" borderId="39" xfId="1" applyFont="1" applyFill="1" applyBorder="1" applyAlignment="1">
      <alignment vertical="center"/>
    </xf>
    <xf numFmtId="0" fontId="6" fillId="8" borderId="0" xfId="0" applyFont="1" applyFill="1" applyBorder="1" applyAlignment="1">
      <alignment horizontal="center" vertical="top" wrapText="1"/>
    </xf>
    <xf numFmtId="0" fontId="6" fillId="0" borderId="0" xfId="0" applyFont="1" applyFill="1"/>
    <xf numFmtId="9" fontId="6" fillId="0" borderId="0" xfId="1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0" fontId="74" fillId="0" borderId="59" xfId="0" applyFont="1" applyBorder="1" applyAlignment="1">
      <alignment horizontal="center" vertical="center" textRotation="255" wrapText="1"/>
    </xf>
    <xf numFmtId="0" fontId="30" fillId="8" borderId="24" xfId="0" applyFont="1" applyFill="1" applyBorder="1" applyAlignment="1">
      <alignment vertical="center" wrapText="1"/>
    </xf>
    <xf numFmtId="9" fontId="6" fillId="0" borderId="1" xfId="0" applyNumberFormat="1" applyFont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69" fillId="0" borderId="13" xfId="0" applyFont="1" applyBorder="1" applyAlignment="1">
      <alignment vertical="center" wrapText="1"/>
    </xf>
    <xf numFmtId="9" fontId="6" fillId="35" borderId="78" xfId="1" applyFont="1" applyFill="1" applyBorder="1" applyAlignment="1">
      <alignment vertical="center"/>
    </xf>
    <xf numFmtId="0" fontId="30" fillId="8" borderId="11" xfId="0" applyFont="1" applyFill="1" applyBorder="1" applyAlignment="1">
      <alignment vertical="center" wrapText="1"/>
    </xf>
    <xf numFmtId="9" fontId="32" fillId="6" borderId="3" xfId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 wrapText="1"/>
    </xf>
    <xf numFmtId="9" fontId="4" fillId="6" borderId="1" xfId="0" applyNumberFormat="1" applyFont="1" applyFill="1" applyBorder="1" applyAlignment="1">
      <alignment horizontal="center" vertical="top" wrapText="1"/>
    </xf>
    <xf numFmtId="9" fontId="9" fillId="6" borderId="1" xfId="0" applyNumberFormat="1" applyFont="1" applyFill="1" applyBorder="1" applyAlignment="1">
      <alignment horizontal="center"/>
    </xf>
    <xf numFmtId="9" fontId="14" fillId="0" borderId="1" xfId="1" applyFont="1" applyBorder="1" applyAlignment="1">
      <alignment horizontal="center"/>
    </xf>
    <xf numFmtId="9" fontId="32" fillId="6" borderId="4" xfId="1" applyFont="1" applyFill="1" applyBorder="1" applyAlignment="1">
      <alignment horizontal="right" vertical="center" wrapText="1"/>
    </xf>
    <xf numFmtId="9" fontId="9" fillId="0" borderId="0" xfId="0" applyNumberFormat="1" applyFont="1" applyFill="1" applyBorder="1" applyAlignment="1">
      <alignment horizontal="center"/>
    </xf>
    <xf numFmtId="9" fontId="22" fillId="0" borderId="0" xfId="1" applyFont="1" applyFill="1" applyBorder="1" applyAlignment="1">
      <alignment horizontal="center"/>
    </xf>
    <xf numFmtId="9" fontId="14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90" xfId="0" applyFont="1" applyBorder="1" applyAlignment="1">
      <alignment vertical="top" wrapText="1"/>
    </xf>
    <xf numFmtId="9" fontId="16" fillId="0" borderId="0" xfId="0" applyNumberFormat="1" applyFont="1" applyFill="1" applyBorder="1"/>
    <xf numFmtId="9" fontId="5" fillId="18" borderId="1" xfId="1" applyFont="1" applyFill="1" applyBorder="1" applyAlignment="1">
      <alignment vertical="center"/>
    </xf>
    <xf numFmtId="9" fontId="5" fillId="18" borderId="23" xfId="1" applyFont="1" applyFill="1" applyBorder="1" applyAlignment="1">
      <alignment horizontal="right" vertical="center" wrapText="1"/>
    </xf>
    <xf numFmtId="9" fontId="47" fillId="18" borderId="1" xfId="1" applyFont="1" applyFill="1" applyBorder="1"/>
    <xf numFmtId="9" fontId="27" fillId="0" borderId="0" xfId="1" applyNumberFormat="1" applyFont="1" applyBorder="1" applyAlignment="1">
      <alignment horizontal="left"/>
    </xf>
    <xf numFmtId="0" fontId="0" fillId="18" borderId="0" xfId="0" applyFill="1" applyBorder="1"/>
    <xf numFmtId="165" fontId="5" fillId="18" borderId="0" xfId="1" applyNumberFormat="1" applyFont="1" applyFill="1" applyBorder="1" applyAlignment="1">
      <alignment horizontal="center"/>
    </xf>
    <xf numFmtId="9" fontId="0" fillId="18" borderId="0" xfId="1" applyFont="1" applyFill="1" applyBorder="1"/>
    <xf numFmtId="0" fontId="9" fillId="18" borderId="0" xfId="0" applyFont="1" applyFill="1" applyBorder="1"/>
    <xf numFmtId="0" fontId="4" fillId="9" borderId="1" xfId="0" applyFont="1" applyFill="1" applyBorder="1" applyAlignment="1">
      <alignment vertical="top" textRotation="45" wrapText="1"/>
    </xf>
    <xf numFmtId="0" fontId="9" fillId="3" borderId="1" xfId="0" applyFont="1" applyFill="1" applyBorder="1" applyAlignment="1">
      <alignment textRotation="45"/>
    </xf>
    <xf numFmtId="9" fontId="4" fillId="8" borderId="1" xfId="1" applyNumberFormat="1" applyFont="1" applyFill="1" applyBorder="1" applyAlignment="1">
      <alignment vertical="top" textRotation="45" wrapText="1"/>
    </xf>
    <xf numFmtId="9" fontId="4" fillId="8" borderId="1" xfId="0" applyNumberFormat="1" applyFont="1" applyFill="1" applyBorder="1" applyAlignment="1">
      <alignment vertical="top" textRotation="45" wrapText="1"/>
    </xf>
    <xf numFmtId="9" fontId="4" fillId="8" borderId="1" xfId="1" applyFont="1" applyFill="1" applyBorder="1" applyAlignment="1">
      <alignment vertical="top" textRotation="45" wrapText="1"/>
    </xf>
    <xf numFmtId="0" fontId="80" fillId="0" borderId="78" xfId="0" applyFont="1" applyBorder="1" applyAlignment="1">
      <alignment horizontal="right" vertical="top" wrapText="1"/>
    </xf>
    <xf numFmtId="0" fontId="4" fillId="9" borderId="1" xfId="0" applyFont="1" applyFill="1" applyBorder="1" applyAlignment="1">
      <alignment horizontal="center" vertical="top"/>
    </xf>
    <xf numFmtId="9" fontId="4" fillId="8" borderId="1" xfId="1" applyNumberFormat="1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4" fillId="9" borderId="7" xfId="0" applyFont="1" applyFill="1" applyBorder="1" applyAlignment="1"/>
    <xf numFmtId="0" fontId="30" fillId="9" borderId="26" xfId="0" applyFont="1" applyFill="1" applyBorder="1" applyAlignment="1">
      <alignment vertical="center" wrapText="1"/>
    </xf>
    <xf numFmtId="0" fontId="30" fillId="29" borderId="4" xfId="0" applyFont="1" applyFill="1" applyBorder="1" applyAlignment="1">
      <alignment vertical="center" wrapText="1"/>
    </xf>
    <xf numFmtId="0" fontId="30" fillId="0" borderId="4" xfId="0" applyNumberFormat="1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right" vertical="center" wrapText="1"/>
    </xf>
    <xf numFmtId="0" fontId="32" fillId="0" borderId="1" xfId="1" applyNumberFormat="1" applyFont="1" applyFill="1" applyBorder="1" applyAlignment="1">
      <alignment horizontal="right" vertical="center" wrapText="1"/>
    </xf>
    <xf numFmtId="0" fontId="0" fillId="6" borderId="1" xfId="0" applyFill="1" applyBorder="1"/>
    <xf numFmtId="0" fontId="14" fillId="18" borderId="8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 vertical="top" wrapText="1"/>
    </xf>
    <xf numFmtId="9" fontId="5" fillId="6" borderId="7" xfId="0" applyNumberFormat="1" applyFont="1" applyFill="1" applyBorder="1"/>
    <xf numFmtId="165" fontId="22" fillId="7" borderId="86" xfId="1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9" fontId="5" fillId="0" borderId="0" xfId="1" applyFont="1" applyFill="1" applyBorder="1"/>
    <xf numFmtId="9" fontId="5" fillId="0" borderId="0" xfId="1" applyNumberFormat="1" applyFont="1" applyFill="1" applyBorder="1" applyAlignment="1">
      <alignment horizontal="center"/>
    </xf>
    <xf numFmtId="0" fontId="7" fillId="6" borderId="1" xfId="1" applyNumberFormat="1" applyFont="1" applyFill="1" applyBorder="1" applyAlignment="1">
      <alignment horizontal="center"/>
    </xf>
    <xf numFmtId="0" fontId="24" fillId="18" borderId="1" xfId="0" applyFont="1" applyFill="1" applyBorder="1" applyAlignment="1">
      <alignment horizontal="center" wrapText="1"/>
    </xf>
    <xf numFmtId="9" fontId="5" fillId="6" borderId="7" xfId="0" applyNumberFormat="1" applyFont="1" applyFill="1" applyBorder="1" applyAlignment="1">
      <alignment horizontal="center"/>
    </xf>
    <xf numFmtId="9" fontId="5" fillId="6" borderId="65" xfId="0" applyNumberFormat="1" applyFont="1" applyFill="1" applyBorder="1" applyAlignment="1">
      <alignment horizontal="center"/>
    </xf>
    <xf numFmtId="0" fontId="57" fillId="5" borderId="1" xfId="0" applyFont="1" applyFill="1" applyBorder="1" applyAlignment="1">
      <alignment horizontal="right" vertical="center" wrapText="1"/>
    </xf>
    <xf numFmtId="9" fontId="32" fillId="5" borderId="1" xfId="1" applyFont="1" applyFill="1" applyBorder="1" applyAlignment="1">
      <alignment horizontal="right" vertical="center" wrapText="1"/>
    </xf>
    <xf numFmtId="0" fontId="16" fillId="0" borderId="0" xfId="0" applyFont="1" applyFill="1"/>
    <xf numFmtId="0" fontId="5" fillId="0" borderId="0" xfId="0" applyFont="1" applyFill="1"/>
    <xf numFmtId="9" fontId="5" fillId="6" borderId="1" xfId="1" applyFont="1" applyFill="1" applyBorder="1"/>
    <xf numFmtId="0" fontId="24" fillId="25" borderId="1" xfId="0" applyFont="1" applyFill="1" applyBorder="1" applyAlignment="1">
      <alignment horizontal="center" vertical="top" wrapText="1"/>
    </xf>
    <xf numFmtId="165" fontId="5" fillId="25" borderId="1" xfId="1" applyNumberFormat="1" applyFont="1" applyFill="1" applyBorder="1" applyAlignment="1">
      <alignment horizontal="center"/>
    </xf>
    <xf numFmtId="165" fontId="5" fillId="25" borderId="3" xfId="1" applyNumberFormat="1" applyFont="1" applyFill="1" applyBorder="1" applyAlignment="1">
      <alignment horizontal="center"/>
    </xf>
    <xf numFmtId="0" fontId="9" fillId="24" borderId="0" xfId="0" applyFont="1" applyFill="1" applyBorder="1"/>
    <xf numFmtId="0" fontId="4" fillId="24" borderId="0" xfId="0" applyFont="1" applyFill="1" applyBorder="1" applyAlignment="1">
      <alignment horizontal="center" vertical="top" wrapText="1"/>
    </xf>
    <xf numFmtId="0" fontId="9" fillId="24" borderId="1" xfId="0" applyFont="1" applyFill="1" applyBorder="1" applyAlignment="1">
      <alignment horizontal="center"/>
    </xf>
    <xf numFmtId="9" fontId="9" fillId="24" borderId="1" xfId="1" applyFont="1" applyFill="1" applyBorder="1"/>
    <xf numFmtId="165" fontId="22" fillId="24" borderId="3" xfId="1" applyNumberFormat="1" applyFont="1" applyFill="1" applyBorder="1" applyAlignment="1">
      <alignment horizontal="center"/>
    </xf>
    <xf numFmtId="0" fontId="9" fillId="24" borderId="6" xfId="0" applyFont="1" applyFill="1" applyBorder="1"/>
    <xf numFmtId="0" fontId="22" fillId="24" borderId="4" xfId="0" applyFont="1" applyFill="1" applyBorder="1"/>
    <xf numFmtId="0" fontId="22" fillId="24" borderId="1" xfId="0" applyFont="1" applyFill="1" applyBorder="1"/>
    <xf numFmtId="16" fontId="45" fillId="24" borderId="1" xfId="0" applyNumberFormat="1" applyFont="1" applyFill="1" applyBorder="1" applyAlignment="1">
      <alignment horizontal="center" vertical="center" wrapText="1"/>
    </xf>
    <xf numFmtId="10" fontId="47" fillId="24" borderId="1" xfId="1" applyNumberFormat="1" applyFont="1" applyFill="1" applyBorder="1" applyAlignment="1">
      <alignment vertical="center" wrapText="1"/>
    </xf>
    <xf numFmtId="0" fontId="45" fillId="24" borderId="1" xfId="0" applyFont="1" applyFill="1" applyBorder="1" applyAlignment="1">
      <alignment vertical="center" wrapText="1"/>
    </xf>
    <xf numFmtId="0" fontId="45" fillId="24" borderId="3" xfId="0" applyFont="1" applyFill="1" applyBorder="1" applyAlignment="1">
      <alignment vertical="center" wrapText="1"/>
    </xf>
    <xf numFmtId="0" fontId="47" fillId="24" borderId="1" xfId="0" applyFont="1" applyFill="1" applyBorder="1" applyAlignment="1">
      <alignment vertical="center" wrapText="1"/>
    </xf>
    <xf numFmtId="0" fontId="45" fillId="24" borderId="4" xfId="0" applyFont="1" applyFill="1" applyBorder="1" applyAlignment="1">
      <alignment vertical="center" wrapText="1"/>
    </xf>
    <xf numFmtId="0" fontId="43" fillId="24" borderId="1" xfId="0" applyFont="1" applyFill="1" applyBorder="1" applyAlignment="1">
      <alignment vertical="center" wrapText="1"/>
    </xf>
    <xf numFmtId="0" fontId="41" fillId="24" borderId="1" xfId="0" applyFont="1" applyFill="1" applyBorder="1" applyAlignment="1">
      <alignment vertical="center" wrapText="1"/>
    </xf>
    <xf numFmtId="0" fontId="45" fillId="24" borderId="3" xfId="0" applyFont="1" applyFill="1" applyBorder="1" applyAlignment="1">
      <alignment horizontal="center" vertical="center" wrapText="1"/>
    </xf>
    <xf numFmtId="0" fontId="45" fillId="24" borderId="39" xfId="0" applyFont="1" applyFill="1" applyBorder="1" applyAlignment="1">
      <alignment vertical="center" wrapText="1"/>
    </xf>
    <xf numFmtId="0" fontId="45" fillId="24" borderId="13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45" fillId="0" borderId="3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 wrapText="1"/>
    </xf>
    <xf numFmtId="16" fontId="45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5" fillId="0" borderId="3" xfId="0" applyFont="1" applyFill="1" applyBorder="1" applyAlignment="1">
      <alignment horizontal="center" vertical="center" wrapText="1"/>
    </xf>
    <xf numFmtId="10" fontId="43" fillId="27" borderId="1" xfId="1" applyNumberFormat="1" applyFont="1" applyFill="1" applyBorder="1" applyAlignment="1">
      <alignment vertical="center" wrapText="1"/>
    </xf>
    <xf numFmtId="9" fontId="4" fillId="0" borderId="1" xfId="1" applyFont="1" applyFill="1" applyBorder="1" applyAlignment="1">
      <alignment horizontal="center" vertical="top" wrapText="1"/>
    </xf>
    <xf numFmtId="9" fontId="14" fillId="0" borderId="1" xfId="1" applyFont="1" applyFill="1" applyBorder="1"/>
    <xf numFmtId="9" fontId="22" fillId="0" borderId="3" xfId="1" applyNumberFormat="1" applyFont="1" applyFill="1" applyBorder="1" applyAlignment="1">
      <alignment horizontal="center"/>
    </xf>
    <xf numFmtId="9" fontId="22" fillId="0" borderId="4" xfId="1" applyFont="1" applyFill="1" applyBorder="1"/>
    <xf numFmtId="9" fontId="22" fillId="0" borderId="1" xfId="1" applyFont="1" applyFill="1" applyBorder="1"/>
    <xf numFmtId="9" fontId="22" fillId="0" borderId="4" xfId="1" applyFont="1" applyFill="1" applyBorder="1" applyAlignment="1">
      <alignment horizontal="center"/>
    </xf>
    <xf numFmtId="0" fontId="45" fillId="0" borderId="39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10" fontId="60" fillId="0" borderId="1" xfId="1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vertical="center" wrapText="1"/>
    </xf>
    <xf numFmtId="0" fontId="45" fillId="0" borderId="77" xfId="0" applyFont="1" applyBorder="1" applyAlignment="1">
      <alignment vertical="center" wrapText="1"/>
    </xf>
    <xf numFmtId="0" fontId="45" fillId="0" borderId="93" xfId="0" applyFont="1" applyBorder="1" applyAlignment="1">
      <alignment vertical="center" wrapText="1"/>
    </xf>
    <xf numFmtId="0" fontId="0" fillId="7" borderId="0" xfId="0" applyFill="1"/>
    <xf numFmtId="16" fontId="45" fillId="7" borderId="1" xfId="0" applyNumberFormat="1" applyFont="1" applyFill="1" applyBorder="1" applyAlignment="1">
      <alignment vertical="center" wrapText="1"/>
    </xf>
    <xf numFmtId="10" fontId="47" fillId="7" borderId="1" xfId="1" applyNumberFormat="1" applyFont="1" applyFill="1" applyBorder="1" applyAlignment="1">
      <alignment vertical="center" wrapText="1"/>
    </xf>
    <xf numFmtId="0" fontId="45" fillId="7" borderId="1" xfId="0" applyFont="1" applyFill="1" applyBorder="1" applyAlignment="1">
      <alignment vertical="center" wrapText="1"/>
    </xf>
    <xf numFmtId="0" fontId="45" fillId="7" borderId="3" xfId="0" applyFont="1" applyFill="1" applyBorder="1" applyAlignment="1">
      <alignment vertical="center" wrapText="1"/>
    </xf>
    <xf numFmtId="0" fontId="47" fillId="7" borderId="1" xfId="0" applyFont="1" applyFill="1" applyBorder="1" applyAlignment="1">
      <alignment vertical="center" wrapText="1"/>
    </xf>
    <xf numFmtId="0" fontId="45" fillId="7" borderId="4" xfId="0" applyFont="1" applyFill="1" applyBorder="1" applyAlignment="1">
      <alignment vertical="center" wrapText="1"/>
    </xf>
    <xf numFmtId="16" fontId="45" fillId="7" borderId="1" xfId="0" applyNumberFormat="1" applyFont="1" applyFill="1" applyBorder="1" applyAlignment="1">
      <alignment horizontal="center" vertical="center" wrapText="1"/>
    </xf>
    <xf numFmtId="10" fontId="43" fillId="7" borderId="1" xfId="1" applyNumberFormat="1" applyFont="1" applyFill="1" applyBorder="1" applyAlignment="1">
      <alignment vertical="center" wrapText="1"/>
    </xf>
    <xf numFmtId="0" fontId="43" fillId="7" borderId="1" xfId="0" applyFont="1" applyFill="1" applyBorder="1" applyAlignment="1">
      <alignment vertical="center" wrapText="1"/>
    </xf>
    <xf numFmtId="0" fontId="45" fillId="7" borderId="25" xfId="0" applyFont="1" applyFill="1" applyBorder="1" applyAlignment="1">
      <alignment vertical="center" wrapText="1"/>
    </xf>
    <xf numFmtId="0" fontId="41" fillId="7" borderId="1" xfId="0" applyFont="1" applyFill="1" applyBorder="1" applyAlignment="1">
      <alignment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5" fillId="7" borderId="23" xfId="0" applyFont="1" applyFill="1" applyBorder="1" applyAlignment="1">
      <alignment vertical="center" wrapText="1"/>
    </xf>
    <xf numFmtId="0" fontId="45" fillId="7" borderId="24" xfId="0" applyFont="1" applyFill="1" applyBorder="1" applyAlignment="1">
      <alignment vertical="center" wrapText="1"/>
    </xf>
    <xf numFmtId="0" fontId="45" fillId="7" borderId="76" xfId="0" applyFont="1" applyFill="1" applyBorder="1" applyAlignment="1">
      <alignment vertical="center" wrapText="1"/>
    </xf>
    <xf numFmtId="0" fontId="45" fillId="7" borderId="92" xfId="0" applyFont="1" applyFill="1" applyBorder="1" applyAlignment="1">
      <alignment vertical="center" wrapText="1"/>
    </xf>
    <xf numFmtId="0" fontId="45" fillId="7" borderId="11" xfId="0" applyFont="1" applyFill="1" applyBorder="1" applyAlignment="1">
      <alignment vertical="center" wrapText="1"/>
    </xf>
    <xf numFmtId="0" fontId="6" fillId="7" borderId="0" xfId="0" applyFont="1" applyFill="1"/>
    <xf numFmtId="0" fontId="9" fillId="7" borderId="26" xfId="0" applyFont="1" applyFill="1" applyBorder="1" applyAlignment="1">
      <alignment vertical="center" wrapText="1"/>
    </xf>
    <xf numFmtId="16" fontId="0" fillId="7" borderId="0" xfId="0" applyNumberFormat="1" applyFill="1"/>
    <xf numFmtId="0" fontId="53" fillId="0" borderId="25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top" wrapText="1"/>
    </xf>
    <xf numFmtId="9" fontId="14" fillId="7" borderId="1" xfId="1" applyNumberFormat="1" applyFont="1" applyFill="1" applyBorder="1"/>
    <xf numFmtId="9" fontId="14" fillId="6" borderId="1" xfId="1" applyFont="1" applyFill="1" applyBorder="1"/>
    <xf numFmtId="9" fontId="14" fillId="31" borderId="1" xfId="0" applyNumberFormat="1" applyFont="1" applyFill="1" applyBorder="1" applyAlignment="1">
      <alignment horizontal="center"/>
    </xf>
    <xf numFmtId="9" fontId="54" fillId="25" borderId="1" xfId="1" applyFont="1" applyFill="1" applyBorder="1" applyAlignment="1">
      <alignment vertical="center" wrapText="1"/>
    </xf>
    <xf numFmtId="0" fontId="53" fillId="0" borderId="25" xfId="0" applyFont="1" applyFill="1" applyBorder="1" applyAlignment="1">
      <alignment vertical="center" wrapText="1"/>
    </xf>
    <xf numFmtId="9" fontId="54" fillId="6" borderId="3" xfId="1" applyFont="1" applyFill="1" applyBorder="1" applyAlignment="1">
      <alignment vertical="center" wrapText="1"/>
    </xf>
    <xf numFmtId="0" fontId="53" fillId="7" borderId="0" xfId="0" applyFont="1" applyFill="1" applyBorder="1" applyAlignment="1">
      <alignment vertical="center" wrapText="1"/>
    </xf>
    <xf numFmtId="0" fontId="0" fillId="7" borderId="0" xfId="0" applyFill="1" applyBorder="1"/>
    <xf numFmtId="9" fontId="14" fillId="25" borderId="1" xfId="1" applyNumberFormat="1" applyFont="1" applyFill="1" applyBorder="1"/>
    <xf numFmtId="0" fontId="3" fillId="0" borderId="1" xfId="0" applyFont="1" applyBorder="1" applyAlignment="1">
      <alignment horizontal="right" vertical="top" wrapText="1"/>
    </xf>
    <xf numFmtId="0" fontId="82" fillId="0" borderId="3" xfId="0" applyFont="1" applyBorder="1" applyAlignment="1">
      <alignment horizontal="center" vertical="top" wrapText="1"/>
    </xf>
    <xf numFmtId="0" fontId="15" fillId="9" borderId="1" xfId="0" applyFont="1" applyFill="1" applyBorder="1"/>
    <xf numFmtId="0" fontId="84" fillId="11" borderId="1" xfId="0" applyFont="1" applyFill="1" applyBorder="1" applyAlignment="1">
      <alignment vertical="center" wrapText="1"/>
    </xf>
    <xf numFmtId="0" fontId="20" fillId="23" borderId="0" xfId="0" applyFont="1" applyFill="1" applyBorder="1" applyAlignment="1">
      <alignment vertical="top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vertical="top" wrapText="1"/>
    </xf>
    <xf numFmtId="0" fontId="10" fillId="32" borderId="1" xfId="0" applyFont="1" applyFill="1" applyBorder="1" applyAlignment="1">
      <alignment vertical="center" wrapText="1"/>
    </xf>
    <xf numFmtId="0" fontId="63" fillId="32" borderId="1" xfId="0" applyFont="1" applyFill="1" applyBorder="1" applyAlignment="1">
      <alignment vertical="center" wrapText="1"/>
    </xf>
    <xf numFmtId="0" fontId="63" fillId="23" borderId="1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right" vertical="center" wrapText="1"/>
    </xf>
    <xf numFmtId="0" fontId="7" fillId="0" borderId="0" xfId="0" applyFont="1" applyBorder="1" applyAlignment="1"/>
    <xf numFmtId="0" fontId="85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86" fillId="11" borderId="1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9" fillId="10" borderId="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textRotation="90" readingOrder="1"/>
    </xf>
    <xf numFmtId="0" fontId="6" fillId="0" borderId="27" xfId="0" applyFont="1" applyBorder="1" applyAlignment="1">
      <alignment horizontal="center" textRotation="90" readingOrder="1"/>
    </xf>
    <xf numFmtId="0" fontId="6" fillId="0" borderId="4" xfId="0" applyFont="1" applyBorder="1" applyAlignment="1">
      <alignment horizontal="center" textRotation="90" readingOrder="1"/>
    </xf>
    <xf numFmtId="165" fontId="9" fillId="2" borderId="27" xfId="1" applyNumberFormat="1" applyFont="1" applyFill="1" applyBorder="1" applyAlignment="1">
      <alignment horizontal="center" readingOrder="1"/>
    </xf>
    <xf numFmtId="165" fontId="9" fillId="2" borderId="4" xfId="1" applyNumberFormat="1" applyFont="1" applyFill="1" applyBorder="1" applyAlignment="1">
      <alignment horizontal="center" readingOrder="1"/>
    </xf>
    <xf numFmtId="165" fontId="9" fillId="0" borderId="0" xfId="1" applyNumberFormat="1" applyFont="1" applyFill="1" applyBorder="1" applyAlignment="1">
      <alignment horizontal="center" readingOrder="1"/>
    </xf>
    <xf numFmtId="0" fontId="29" fillId="10" borderId="1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10" borderId="25" xfId="0" applyFont="1" applyFill="1" applyBorder="1" applyAlignment="1">
      <alignment horizontal="right" vertical="center" wrapText="1"/>
    </xf>
    <xf numFmtId="0" fontId="30" fillId="6" borderId="1" xfId="0" applyFont="1" applyFill="1" applyBorder="1" applyAlignment="1">
      <alignment vertical="center" wrapText="1"/>
    </xf>
    <xf numFmtId="0" fontId="0" fillId="0" borderId="4" xfId="0" applyBorder="1" applyAlignment="1">
      <alignment horizontal="center" textRotation="90" readingOrder="1"/>
    </xf>
    <xf numFmtId="0" fontId="0" fillId="0" borderId="1" xfId="0" applyBorder="1" applyAlignment="1">
      <alignment horizontal="center" textRotation="90" readingOrder="1"/>
    </xf>
    <xf numFmtId="165" fontId="9" fillId="2" borderId="1" xfId="1" applyNumberFormat="1" applyFont="1" applyFill="1" applyBorder="1" applyAlignment="1">
      <alignment horizontal="center" readingOrder="1"/>
    </xf>
    <xf numFmtId="0" fontId="6" fillId="0" borderId="1" xfId="0" applyFont="1" applyBorder="1" applyAlignment="1">
      <alignment horizontal="center" textRotation="90" readingOrder="1"/>
    </xf>
    <xf numFmtId="0" fontId="30" fillId="10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readingOrder="1"/>
    </xf>
    <xf numFmtId="0" fontId="11" fillId="2" borderId="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readingOrder="1"/>
    </xf>
    <xf numFmtId="0" fontId="9" fillId="2" borderId="1" xfId="0" applyFont="1" applyFill="1" applyBorder="1" applyAlignment="1">
      <alignment horizontal="center" readingOrder="1"/>
    </xf>
    <xf numFmtId="0" fontId="0" fillId="8" borderId="28" xfId="0" applyFill="1" applyBorder="1" applyAlignment="1">
      <alignment horizontal="center" textRotation="90" readingOrder="1"/>
    </xf>
    <xf numFmtId="0" fontId="0" fillId="8" borderId="27" xfId="0" applyFill="1" applyBorder="1" applyAlignment="1">
      <alignment horizontal="center" textRotation="90" readingOrder="1"/>
    </xf>
    <xf numFmtId="0" fontId="0" fillId="8" borderId="4" xfId="0" applyFill="1" applyBorder="1" applyAlignment="1">
      <alignment horizontal="center" textRotation="90" readingOrder="1"/>
    </xf>
    <xf numFmtId="0" fontId="11" fillId="2" borderId="2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5" fontId="9" fillId="2" borderId="28" xfId="1" applyNumberFormat="1" applyFont="1" applyFill="1" applyBorder="1" applyAlignment="1">
      <alignment horizontal="center" readingOrder="1"/>
    </xf>
    <xf numFmtId="0" fontId="0" fillId="0" borderId="28" xfId="0" applyBorder="1" applyAlignment="1">
      <alignment horizontal="center" textRotation="90" readingOrder="1"/>
    </xf>
    <xf numFmtId="0" fontId="0" fillId="0" borderId="27" xfId="0" applyBorder="1" applyAlignment="1">
      <alignment horizontal="center" textRotation="90" readingOrder="1"/>
    </xf>
    <xf numFmtId="0" fontId="5" fillId="0" borderId="0" xfId="0" applyFont="1" applyFill="1" applyBorder="1" applyAlignment="1">
      <alignment horizontal="center" readingOrder="1"/>
    </xf>
    <xf numFmtId="0" fontId="22" fillId="0" borderId="24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9" borderId="24" xfId="0" applyFont="1" applyFill="1" applyBorder="1" applyAlignment="1">
      <alignment horizontal="center"/>
    </xf>
    <xf numFmtId="0" fontId="34" fillId="9" borderId="5" xfId="0" applyFont="1" applyFill="1" applyBorder="1" applyAlignment="1">
      <alignment horizontal="center"/>
    </xf>
    <xf numFmtId="0" fontId="34" fillId="9" borderId="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5" fontId="20" fillId="2" borderId="27" xfId="1" applyNumberFormat="1" applyFont="1" applyFill="1" applyBorder="1" applyAlignment="1">
      <alignment horizontal="center" textRotation="90" readingOrder="1"/>
    </xf>
    <xf numFmtId="165" fontId="20" fillId="2" borderId="4" xfId="1" applyNumberFormat="1" applyFont="1" applyFill="1" applyBorder="1" applyAlignment="1">
      <alignment horizontal="center" textRotation="90" readingOrder="1"/>
    </xf>
    <xf numFmtId="0" fontId="5" fillId="6" borderId="1" xfId="0" applyFont="1" applyFill="1" applyBorder="1" applyAlignment="1">
      <alignment horizontal="center" readingOrder="1"/>
    </xf>
    <xf numFmtId="0" fontId="11" fillId="2" borderId="11" xfId="0" applyFont="1" applyFill="1" applyBorder="1" applyAlignment="1">
      <alignment horizontal="center"/>
    </xf>
    <xf numFmtId="0" fontId="11" fillId="2" borderId="60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readingOrder="1"/>
    </xf>
    <xf numFmtId="166" fontId="11" fillId="2" borderId="9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9" fillId="16" borderId="35" xfId="0" applyFont="1" applyFill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3" fillId="16" borderId="13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165" fontId="9" fillId="14" borderId="36" xfId="1" applyNumberFormat="1" applyFont="1" applyFill="1" applyBorder="1" applyAlignment="1">
      <alignment horizontal="center" readingOrder="1"/>
    </xf>
    <xf numFmtId="165" fontId="9" fillId="14" borderId="25" xfId="1" applyNumberFormat="1" applyFont="1" applyFill="1" applyBorder="1" applyAlignment="1">
      <alignment horizontal="center" readingOrder="1"/>
    </xf>
    <xf numFmtId="0" fontId="22" fillId="3" borderId="1" xfId="0" applyNumberFormat="1" applyFont="1" applyFill="1" applyBorder="1" applyAlignment="1">
      <alignment horizontal="center" readingOrder="1"/>
    </xf>
    <xf numFmtId="0" fontId="0" fillId="14" borderId="4" xfId="0" applyFill="1" applyBorder="1" applyAlignment="1">
      <alignment horizontal="center" textRotation="90" readingOrder="1"/>
    </xf>
    <xf numFmtId="0" fontId="0" fillId="14" borderId="1" xfId="0" applyFill="1" applyBorder="1" applyAlignment="1">
      <alignment horizontal="center" textRotation="90" readingOrder="1"/>
    </xf>
    <xf numFmtId="165" fontId="9" fillId="14" borderId="4" xfId="1" applyNumberFormat="1" applyFont="1" applyFill="1" applyBorder="1" applyAlignment="1">
      <alignment horizontal="center" readingOrder="1"/>
    </xf>
    <xf numFmtId="165" fontId="9" fillId="14" borderId="1" xfId="1" applyNumberFormat="1" applyFont="1" applyFill="1" applyBorder="1" applyAlignment="1">
      <alignment horizontal="center" readingOrder="1"/>
    </xf>
    <xf numFmtId="0" fontId="9" fillId="0" borderId="0" xfId="0" applyNumberFormat="1" applyFont="1" applyFill="1" applyBorder="1" applyAlignment="1">
      <alignment horizontal="center" readingOrder="1"/>
    </xf>
    <xf numFmtId="166" fontId="11" fillId="2" borderId="34" xfId="0" applyNumberFormat="1" applyFont="1" applyFill="1" applyBorder="1" applyAlignment="1">
      <alignment horizontal="center"/>
    </xf>
    <xf numFmtId="0" fontId="9" fillId="3" borderId="4" xfId="0" applyNumberFormat="1" applyFont="1" applyFill="1" applyBorder="1" applyAlignment="1">
      <alignment horizontal="center" readingOrder="1"/>
    </xf>
    <xf numFmtId="0" fontId="9" fillId="3" borderId="1" xfId="0" applyNumberFormat="1" applyFont="1" applyFill="1" applyBorder="1" applyAlignment="1">
      <alignment horizontal="center" readingOrder="1"/>
    </xf>
    <xf numFmtId="0" fontId="6" fillId="2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6" fillId="17" borderId="0" xfId="0" applyFont="1" applyFill="1" applyAlignment="1">
      <alignment horizontal="right"/>
    </xf>
    <xf numFmtId="0" fontId="6" fillId="8" borderId="0" xfId="0" applyFont="1" applyFill="1" applyBorder="1" applyAlignment="1">
      <alignment horizontal="right" vertical="top" wrapText="1"/>
    </xf>
    <xf numFmtId="0" fontId="13" fillId="2" borderId="30" xfId="0" applyFont="1" applyFill="1" applyBorder="1" applyAlignment="1">
      <alignment horizontal="right"/>
    </xf>
    <xf numFmtId="0" fontId="13" fillId="2" borderId="31" xfId="0" applyFont="1" applyFill="1" applyBorder="1" applyAlignment="1">
      <alignment horizontal="right"/>
    </xf>
    <xf numFmtId="0" fontId="13" fillId="2" borderId="25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right"/>
    </xf>
    <xf numFmtId="0" fontId="13" fillId="2" borderId="26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5" fillId="9" borderId="27" xfId="0" applyFont="1" applyFill="1" applyBorder="1" applyAlignment="1">
      <alignment horizontal="center" textRotation="90" readingOrder="1"/>
    </xf>
    <xf numFmtId="0" fontId="5" fillId="9" borderId="4" xfId="0" applyFont="1" applyFill="1" applyBorder="1" applyAlignment="1">
      <alignment horizontal="center" textRotation="90" readingOrder="1"/>
    </xf>
    <xf numFmtId="9" fontId="9" fillId="2" borderId="1" xfId="1" applyFont="1" applyFill="1" applyBorder="1" applyAlignment="1">
      <alignment horizontal="center" readingOrder="1"/>
    </xf>
    <xf numFmtId="0" fontId="5" fillId="0" borderId="1" xfId="0" applyFont="1" applyBorder="1" applyAlignment="1">
      <alignment horizontal="center" textRotation="90" readingOrder="1"/>
    </xf>
    <xf numFmtId="0" fontId="9" fillId="6" borderId="1" xfId="0" applyFont="1" applyFill="1" applyBorder="1" applyAlignment="1">
      <alignment horizontal="center" readingOrder="1"/>
    </xf>
    <xf numFmtId="0" fontId="9" fillId="7" borderId="1" xfId="0" applyFont="1" applyFill="1" applyBorder="1" applyAlignment="1">
      <alignment horizontal="center" readingOrder="1"/>
    </xf>
    <xf numFmtId="0" fontId="5" fillId="0" borderId="4" xfId="0" applyFont="1" applyBorder="1" applyAlignment="1">
      <alignment horizontal="center" textRotation="90" readingOrder="1"/>
    </xf>
    <xf numFmtId="9" fontId="9" fillId="2" borderId="4" xfId="1" applyFont="1" applyFill="1" applyBorder="1" applyAlignment="1">
      <alignment horizontal="center" readingOrder="1"/>
    </xf>
    <xf numFmtId="0" fontId="3" fillId="0" borderId="5" xfId="0" applyFont="1" applyBorder="1" applyAlignment="1">
      <alignment horizontal="left" vertical="top" wrapText="1"/>
    </xf>
    <xf numFmtId="0" fontId="5" fillId="9" borderId="28" xfId="0" applyFont="1" applyFill="1" applyBorder="1" applyAlignment="1">
      <alignment horizontal="center" textRotation="90" readingOrder="1"/>
    </xf>
    <xf numFmtId="0" fontId="83" fillId="2" borderId="25" xfId="0" applyFont="1" applyFill="1" applyBorder="1" applyAlignment="1">
      <alignment horizontal="left"/>
    </xf>
    <xf numFmtId="0" fontId="83" fillId="2" borderId="15" xfId="0" applyFont="1" applyFill="1" applyBorder="1" applyAlignment="1">
      <alignment horizontal="left"/>
    </xf>
    <xf numFmtId="0" fontId="83" fillId="2" borderId="26" xfId="0" applyFont="1" applyFill="1" applyBorder="1" applyAlignment="1">
      <alignment horizontal="left"/>
    </xf>
    <xf numFmtId="0" fontId="6" fillId="17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8" borderId="0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/>
    </xf>
    <xf numFmtId="0" fontId="6" fillId="9" borderId="15" xfId="0" applyFon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55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9" borderId="15" xfId="0" applyFont="1" applyFill="1" applyBorder="1" applyAlignment="1">
      <alignment horizontal="left"/>
    </xf>
    <xf numFmtId="0" fontId="6" fillId="9" borderId="16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7" fillId="9" borderId="76" xfId="0" applyFont="1" applyFill="1" applyBorder="1" applyAlignment="1">
      <alignment horizontal="left"/>
    </xf>
    <xf numFmtId="0" fontId="7" fillId="9" borderId="32" xfId="0" applyFont="1" applyFill="1" applyBorder="1" applyAlignment="1">
      <alignment horizontal="left"/>
    </xf>
    <xf numFmtId="0" fontId="7" fillId="9" borderId="77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23" xfId="0" applyFont="1" applyBorder="1" applyAlignment="1">
      <alignment horizontal="center" textRotation="90"/>
    </xf>
    <xf numFmtId="0" fontId="76" fillId="2" borderId="30" xfId="0" applyFont="1" applyFill="1" applyBorder="1" applyAlignment="1">
      <alignment horizontal="right"/>
    </xf>
    <xf numFmtId="0" fontId="76" fillId="2" borderId="31" xfId="0" applyFont="1" applyFill="1" applyBorder="1" applyAlignment="1">
      <alignment horizontal="right"/>
    </xf>
    <xf numFmtId="9" fontId="0" fillId="0" borderId="36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17" borderId="0" xfId="0" applyFont="1" applyFill="1" applyAlignment="1">
      <alignment horizontal="center"/>
    </xf>
    <xf numFmtId="0" fontId="69" fillId="0" borderId="24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0" borderId="59" xfId="0" applyFont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/>
    </xf>
    <xf numFmtId="0" fontId="20" fillId="27" borderId="5" xfId="0" applyFont="1" applyFill="1" applyBorder="1" applyAlignment="1">
      <alignment horizontal="center"/>
    </xf>
    <xf numFmtId="0" fontId="20" fillId="27" borderId="6" xfId="0" applyFont="1" applyFill="1" applyBorder="1" applyAlignment="1">
      <alignment horizontal="center"/>
    </xf>
    <xf numFmtId="0" fontId="20" fillId="4" borderId="83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6" fillId="0" borderId="7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0" xfId="0" applyFont="1" applyFill="1" applyAlignment="1">
      <alignment horizontal="center"/>
    </xf>
    <xf numFmtId="0" fontId="69" fillId="0" borderId="23" xfId="0" applyFont="1" applyBorder="1" applyAlignment="1">
      <alignment horizontal="center" vertical="center" wrapText="1"/>
    </xf>
    <xf numFmtId="0" fontId="69" fillId="0" borderId="78" xfId="0" applyFont="1" applyBorder="1" applyAlignment="1">
      <alignment horizontal="center" vertical="center" wrapText="1"/>
    </xf>
    <xf numFmtId="0" fontId="69" fillId="0" borderId="89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69" fillId="20" borderId="24" xfId="0" applyFont="1" applyFill="1" applyBorder="1" applyAlignment="1">
      <alignment horizontal="center" vertical="center" wrapText="1"/>
    </xf>
    <xf numFmtId="0" fontId="69" fillId="20" borderId="5" xfId="0" applyFont="1" applyFill="1" applyBorder="1" applyAlignment="1">
      <alignment horizontal="center" vertical="center" wrapText="1"/>
    </xf>
    <xf numFmtId="0" fontId="69" fillId="20" borderId="6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top" wrapText="1"/>
    </xf>
    <xf numFmtId="0" fontId="4" fillId="0" borderId="81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11" fillId="2" borderId="39" xfId="0" applyFont="1" applyFill="1" applyBorder="1" applyAlignment="1">
      <alignment horizontal="center"/>
    </xf>
    <xf numFmtId="0" fontId="2" fillId="0" borderId="91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7" fillId="0" borderId="87" xfId="0" applyFont="1" applyBorder="1" applyAlignment="1">
      <alignment horizontal="center" textRotation="90" readingOrder="1"/>
    </xf>
    <xf numFmtId="0" fontId="7" fillId="0" borderId="88" xfId="0" applyFont="1" applyBorder="1" applyAlignment="1">
      <alignment horizontal="center" textRotation="90" readingOrder="1"/>
    </xf>
    <xf numFmtId="0" fontId="7" fillId="0" borderId="35" xfId="0" applyFont="1" applyBorder="1" applyAlignment="1">
      <alignment horizontal="center" textRotation="90" readingOrder="1"/>
    </xf>
    <xf numFmtId="0" fontId="7" fillId="0" borderId="34" xfId="0" applyFont="1" applyBorder="1" applyAlignment="1">
      <alignment horizontal="center" textRotation="90" readingOrder="1"/>
    </xf>
    <xf numFmtId="0" fontId="7" fillId="0" borderId="36" xfId="0" applyFont="1" applyBorder="1" applyAlignment="1">
      <alignment horizontal="center" textRotation="90" readingOrder="1"/>
    </xf>
    <xf numFmtId="0" fontId="7" fillId="0" borderId="33" xfId="0" applyFont="1" applyBorder="1" applyAlignment="1">
      <alignment horizontal="center" textRotation="90" readingOrder="1"/>
    </xf>
    <xf numFmtId="0" fontId="20" fillId="26" borderId="3" xfId="0" applyFont="1" applyFill="1" applyBorder="1" applyAlignment="1">
      <alignment horizontal="left"/>
    </xf>
    <xf numFmtId="0" fontId="20" fillId="26" borderId="25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0" fillId="26" borderId="2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9" fillId="3" borderId="4" xfId="0" applyFont="1" applyFill="1" applyBorder="1" applyAlignment="1">
      <alignment horizontal="center" readingOrder="1"/>
    </xf>
    <xf numFmtId="9" fontId="9" fillId="0" borderId="0" xfId="1" applyFont="1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 textRotation="90" readingOrder="1"/>
    </xf>
    <xf numFmtId="0" fontId="9" fillId="0" borderId="0" xfId="0" applyFont="1" applyFill="1" applyBorder="1" applyAlignment="1">
      <alignment horizontal="center" readingOrder="1"/>
    </xf>
    <xf numFmtId="0" fontId="9" fillId="2" borderId="37" xfId="0" applyFont="1" applyFill="1" applyBorder="1" applyAlignment="1">
      <alignment horizontal="center"/>
    </xf>
    <xf numFmtId="0" fontId="9" fillId="2" borderId="8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78" xfId="0" applyFont="1" applyFill="1" applyBorder="1" applyAlignment="1">
      <alignment horizontal="center"/>
    </xf>
    <xf numFmtId="0" fontId="20" fillId="27" borderId="25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0" fontId="6" fillId="32" borderId="25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33" fillId="32" borderId="12" xfId="0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9" fontId="9" fillId="2" borderId="1" xfId="1" applyNumberFormat="1" applyFont="1" applyFill="1" applyBorder="1" applyAlignment="1">
      <alignment horizontal="center" readingOrder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7" fillId="16" borderId="25" xfId="0" applyFont="1" applyFill="1" applyBorder="1" applyAlignment="1">
      <alignment horizontal="center"/>
    </xf>
    <xf numFmtId="0" fontId="7" fillId="16" borderId="26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right"/>
    </xf>
    <xf numFmtId="0" fontId="22" fillId="2" borderId="15" xfId="0" applyFont="1" applyFill="1" applyBorder="1" applyAlignment="1">
      <alignment horizontal="right"/>
    </xf>
    <xf numFmtId="0" fontId="22" fillId="2" borderId="26" xfId="0" applyFont="1" applyFill="1" applyBorder="1" applyAlignment="1">
      <alignment horizontal="right"/>
    </xf>
    <xf numFmtId="0" fontId="22" fillId="2" borderId="87" xfId="0" applyFont="1" applyFill="1" applyBorder="1" applyAlignment="1">
      <alignment horizontal="right"/>
    </xf>
    <xf numFmtId="0" fontId="22" fillId="2" borderId="88" xfId="0" applyFont="1" applyFill="1" applyBorder="1" applyAlignment="1">
      <alignment horizontal="right"/>
    </xf>
    <xf numFmtId="9" fontId="9" fillId="2" borderId="4" xfId="1" applyNumberFormat="1" applyFont="1" applyFill="1" applyBorder="1" applyAlignment="1">
      <alignment horizontal="center" readingOrder="1"/>
    </xf>
    <xf numFmtId="0" fontId="13" fillId="4" borderId="25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2" fillId="2" borderId="30" xfId="0" applyFont="1" applyFill="1" applyBorder="1" applyAlignment="1">
      <alignment horizontal="right"/>
    </xf>
    <xf numFmtId="0" fontId="22" fillId="2" borderId="31" xfId="0" applyFont="1" applyFill="1" applyBorder="1" applyAlignment="1">
      <alignment horizontal="right"/>
    </xf>
    <xf numFmtId="0" fontId="76" fillId="2" borderId="30" xfId="0" applyFont="1" applyFill="1" applyBorder="1" applyAlignment="1">
      <alignment horizontal="left"/>
    </xf>
    <xf numFmtId="0" fontId="76" fillId="2" borderId="31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33" fillId="6" borderId="0" xfId="0" applyFont="1" applyFill="1" applyBorder="1" applyAlignment="1">
      <alignment horizontal="center"/>
    </xf>
    <xf numFmtId="0" fontId="44" fillId="0" borderId="1" xfId="0" applyFont="1" applyBorder="1" applyAlignment="1">
      <alignment horizontal="left" vertical="center" wrapText="1" indent="2"/>
    </xf>
    <xf numFmtId="0" fontId="44" fillId="0" borderId="1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1" fillId="0" borderId="25" xfId="0" applyFont="1" applyBorder="1" applyAlignment="1">
      <alignment horizontal="right" vertical="center" wrapText="1"/>
    </xf>
    <xf numFmtId="0" fontId="81" fillId="0" borderId="15" xfId="0" applyFont="1" applyBorder="1" applyAlignment="1">
      <alignment horizontal="right" vertical="center" wrapText="1"/>
    </xf>
    <xf numFmtId="0" fontId="81" fillId="0" borderId="26" xfId="0" applyFont="1" applyBorder="1" applyAlignment="1">
      <alignment horizontal="right" vertical="center" wrapText="1"/>
    </xf>
    <xf numFmtId="0" fontId="22" fillId="19" borderId="1" xfId="0" applyFont="1" applyFill="1" applyBorder="1" applyAlignment="1">
      <alignment horizontal="center" vertical="center" wrapText="1"/>
    </xf>
    <xf numFmtId="0" fontId="53" fillId="6" borderId="25" xfId="0" applyFont="1" applyFill="1" applyBorder="1" applyAlignment="1">
      <alignment horizontal="center" vertical="center" wrapText="1"/>
    </xf>
    <xf numFmtId="0" fontId="53" fillId="6" borderId="15" xfId="0" applyFont="1" applyFill="1" applyBorder="1" applyAlignment="1">
      <alignment horizontal="center" vertical="center" wrapText="1"/>
    </xf>
    <xf numFmtId="0" fontId="53" fillId="6" borderId="26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right"/>
    </xf>
    <xf numFmtId="0" fontId="22" fillId="7" borderId="15" xfId="0" applyFont="1" applyFill="1" applyBorder="1" applyAlignment="1">
      <alignment horizontal="right"/>
    </xf>
    <xf numFmtId="0" fontId="22" fillId="7" borderId="26" xfId="0" applyFont="1" applyFill="1" applyBorder="1" applyAlignment="1">
      <alignment horizontal="right"/>
    </xf>
    <xf numFmtId="0" fontId="6" fillId="7" borderId="4" xfId="0" applyFont="1" applyFill="1" applyBorder="1" applyAlignment="1">
      <alignment horizontal="center" textRotation="90" readingOrder="1"/>
    </xf>
    <xf numFmtId="0" fontId="6" fillId="7" borderId="1" xfId="0" applyFont="1" applyFill="1" applyBorder="1" applyAlignment="1">
      <alignment horizontal="center" textRotation="90" readingOrder="1"/>
    </xf>
    <xf numFmtId="9" fontId="9" fillId="7" borderId="4" xfId="1" applyNumberFormat="1" applyFont="1" applyFill="1" applyBorder="1" applyAlignment="1">
      <alignment horizontal="center" readingOrder="1"/>
    </xf>
    <xf numFmtId="9" fontId="9" fillId="7" borderId="1" xfId="1" applyNumberFormat="1" applyFont="1" applyFill="1" applyBorder="1" applyAlignment="1">
      <alignment horizontal="center" readingOrder="1"/>
    </xf>
    <xf numFmtId="0" fontId="6" fillId="31" borderId="4" xfId="0" applyFont="1" applyFill="1" applyBorder="1" applyAlignment="1">
      <alignment horizontal="center" textRotation="90" readingOrder="1"/>
    </xf>
    <xf numFmtId="0" fontId="6" fillId="31" borderId="1" xfId="0" applyFont="1" applyFill="1" applyBorder="1" applyAlignment="1">
      <alignment horizontal="center" textRotation="90" readingOrder="1"/>
    </xf>
    <xf numFmtId="9" fontId="9" fillId="31" borderId="4" xfId="1" applyFont="1" applyFill="1" applyBorder="1" applyAlignment="1">
      <alignment horizontal="center" readingOrder="1"/>
    </xf>
    <xf numFmtId="9" fontId="9" fillId="31" borderId="1" xfId="1" applyFont="1" applyFill="1" applyBorder="1" applyAlignment="1">
      <alignment horizontal="center" readingOrder="1"/>
    </xf>
    <xf numFmtId="0" fontId="4" fillId="7" borderId="24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2" fillId="31" borderId="25" xfId="0" applyFont="1" applyFill="1" applyBorder="1" applyAlignment="1">
      <alignment horizontal="right"/>
    </xf>
    <xf numFmtId="0" fontId="22" fillId="31" borderId="15" xfId="0" applyFont="1" applyFill="1" applyBorder="1" applyAlignment="1">
      <alignment horizontal="right"/>
    </xf>
    <xf numFmtId="0" fontId="22" fillId="31" borderId="26" xfId="0" applyFont="1" applyFill="1" applyBorder="1" applyAlignment="1">
      <alignment horizontal="right"/>
    </xf>
    <xf numFmtId="9" fontId="9" fillId="6" borderId="4" xfId="1" applyFont="1" applyFill="1" applyBorder="1" applyAlignment="1">
      <alignment horizontal="center" readingOrder="1"/>
    </xf>
    <xf numFmtId="9" fontId="9" fillId="6" borderId="1" xfId="1" applyFont="1" applyFill="1" applyBorder="1" applyAlignment="1">
      <alignment horizontal="center" readingOrder="1"/>
    </xf>
    <xf numFmtId="9" fontId="9" fillId="31" borderId="4" xfId="1" applyNumberFormat="1" applyFont="1" applyFill="1" applyBorder="1" applyAlignment="1">
      <alignment horizontal="center" readingOrder="1"/>
    </xf>
    <xf numFmtId="9" fontId="9" fillId="31" borderId="1" xfId="1" applyNumberFormat="1" applyFont="1" applyFill="1" applyBorder="1" applyAlignment="1">
      <alignment horizontal="center" readingOrder="1"/>
    </xf>
    <xf numFmtId="9" fontId="9" fillId="0" borderId="4" xfId="1" applyFont="1" applyFill="1" applyBorder="1" applyAlignment="1">
      <alignment horizontal="center" readingOrder="1"/>
    </xf>
    <xf numFmtId="9" fontId="9" fillId="0" borderId="1" xfId="1" applyFont="1" applyFill="1" applyBorder="1" applyAlignment="1">
      <alignment horizontal="center" readingOrder="1"/>
    </xf>
    <xf numFmtId="0" fontId="9" fillId="24" borderId="1" xfId="0" applyFont="1" applyFill="1" applyBorder="1" applyAlignment="1">
      <alignment horizontal="center" readingOrder="1"/>
    </xf>
    <xf numFmtId="0" fontId="4" fillId="0" borderId="2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5" fillId="9" borderId="23" xfId="0" applyFont="1" applyFill="1" applyBorder="1" applyAlignment="1">
      <alignment vertical="center" wrapText="1"/>
    </xf>
    <xf numFmtId="0" fontId="45" fillId="9" borderId="39" xfId="0" applyFont="1" applyFill="1" applyBorder="1" applyAlignment="1">
      <alignment vertical="center" wrapText="1"/>
    </xf>
    <xf numFmtId="0" fontId="45" fillId="9" borderId="24" xfId="0" applyFont="1" applyFill="1" applyBorder="1" applyAlignment="1">
      <alignment vertical="center" wrapText="1"/>
    </xf>
    <xf numFmtId="0" fontId="45" fillId="9" borderId="6" xfId="0" applyFont="1" applyFill="1" applyBorder="1" applyAlignment="1">
      <alignment vertical="center" wrapText="1"/>
    </xf>
    <xf numFmtId="0" fontId="45" fillId="9" borderId="11" xfId="0" applyFont="1" applyFill="1" applyBorder="1" applyAlignment="1">
      <alignment vertical="center" wrapText="1"/>
    </xf>
    <xf numFmtId="0" fontId="45" fillId="9" borderId="59" xfId="0" applyFont="1" applyFill="1" applyBorder="1" applyAlignment="1">
      <alignment vertical="center" wrapText="1"/>
    </xf>
    <xf numFmtId="0" fontId="45" fillId="9" borderId="65" xfId="0" applyFont="1" applyFill="1" applyBorder="1" applyAlignment="1">
      <alignment vertical="center" wrapText="1"/>
    </xf>
    <xf numFmtId="0" fontId="45" fillId="9" borderId="8" xfId="0" applyFont="1" applyFill="1" applyBorder="1" applyAlignment="1">
      <alignment vertical="center" wrapText="1"/>
    </xf>
    <xf numFmtId="0" fontId="45" fillId="0" borderId="65" xfId="0" applyFont="1" applyFill="1" applyBorder="1" applyAlignment="1">
      <alignment vertical="center" wrapText="1"/>
    </xf>
    <xf numFmtId="0" fontId="45" fillId="0" borderId="8" xfId="0" applyFont="1" applyFill="1" applyBorder="1" applyAlignment="1">
      <alignment vertical="center" wrapText="1"/>
    </xf>
    <xf numFmtId="0" fontId="45" fillId="24" borderId="65" xfId="0" applyFont="1" applyFill="1" applyBorder="1" applyAlignment="1">
      <alignment vertical="center" wrapText="1"/>
    </xf>
    <xf numFmtId="0" fontId="45" fillId="24" borderId="8" xfId="0" applyFont="1" applyFill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5" fillId="0" borderId="67" xfId="0" applyFont="1" applyBorder="1" applyAlignment="1">
      <alignment vertical="center" wrapText="1"/>
    </xf>
    <xf numFmtId="0" fontId="41" fillId="0" borderId="62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45" fillId="0" borderId="63" xfId="0" applyFont="1" applyBorder="1" applyAlignment="1">
      <alignment vertical="center" wrapText="1"/>
    </xf>
    <xf numFmtId="0" fontId="45" fillId="0" borderId="64" xfId="0" applyFont="1" applyBorder="1" applyAlignment="1">
      <alignment vertical="center" wrapText="1"/>
    </xf>
    <xf numFmtId="0" fontId="45" fillId="0" borderId="65" xfId="0" applyFont="1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0" fontId="46" fillId="8" borderId="5" xfId="0" applyFont="1" applyFill="1" applyBorder="1" applyAlignment="1">
      <alignment horizontal="center" vertical="center" wrapText="1"/>
    </xf>
    <xf numFmtId="0" fontId="46" fillId="8" borderId="52" xfId="0" applyFont="1" applyFill="1" applyBorder="1" applyAlignment="1">
      <alignment horizontal="center" vertical="center" wrapText="1"/>
    </xf>
    <xf numFmtId="0" fontId="45" fillId="20" borderId="53" xfId="0" applyFont="1" applyFill="1" applyBorder="1" applyAlignment="1">
      <alignment vertical="center" wrapText="1"/>
    </xf>
    <xf numFmtId="0" fontId="45" fillId="20" borderId="54" xfId="0" applyFont="1" applyFill="1" applyBorder="1" applyAlignment="1">
      <alignment vertical="center" wrapText="1"/>
    </xf>
    <xf numFmtId="0" fontId="45" fillId="20" borderId="55" xfId="0" applyFont="1" applyFill="1" applyBorder="1" applyAlignment="1">
      <alignment vertical="center" wrapText="1"/>
    </xf>
    <xf numFmtId="0" fontId="46" fillId="20" borderId="56" xfId="0" applyFont="1" applyFill="1" applyBorder="1" applyAlignment="1">
      <alignment vertical="center" wrapText="1"/>
    </xf>
    <xf numFmtId="0" fontId="46" fillId="20" borderId="57" xfId="0" applyFont="1" applyFill="1" applyBorder="1" applyAlignment="1">
      <alignment vertical="center" wrapText="1"/>
    </xf>
    <xf numFmtId="0" fontId="46" fillId="20" borderId="58" xfId="0" applyFont="1" applyFill="1" applyBorder="1" applyAlignment="1">
      <alignment vertical="center" wrapText="1"/>
    </xf>
    <xf numFmtId="0" fontId="45" fillId="20" borderId="49" xfId="0" applyFont="1" applyFill="1" applyBorder="1" applyAlignment="1">
      <alignment vertical="center" wrapText="1"/>
    </xf>
    <xf numFmtId="0" fontId="45" fillId="20" borderId="0" xfId="0" applyFont="1" applyFill="1" applyBorder="1" applyAlignment="1">
      <alignment vertical="center" wrapText="1"/>
    </xf>
    <xf numFmtId="0" fontId="45" fillId="20" borderId="50" xfId="0" applyFont="1" applyFill="1" applyBorder="1" applyAlignment="1">
      <alignment vertical="center" wrapText="1"/>
    </xf>
    <xf numFmtId="0" fontId="46" fillId="20" borderId="49" xfId="0" applyFont="1" applyFill="1" applyBorder="1" applyAlignment="1">
      <alignment vertical="center" wrapText="1"/>
    </xf>
    <xf numFmtId="0" fontId="46" fillId="20" borderId="0" xfId="0" applyFont="1" applyFill="1" applyBorder="1" applyAlignment="1">
      <alignment vertical="center" wrapText="1"/>
    </xf>
    <xf numFmtId="0" fontId="46" fillId="20" borderId="50" xfId="0" applyFont="1" applyFill="1" applyBorder="1" applyAlignment="1">
      <alignment vertical="center" wrapText="1"/>
    </xf>
    <xf numFmtId="0" fontId="29" fillId="0" borderId="47" xfId="0" applyFont="1" applyBorder="1" applyAlignment="1">
      <alignment horizontal="right" vertical="center" wrapText="1"/>
    </xf>
    <xf numFmtId="0" fontId="45" fillId="0" borderId="47" xfId="0" applyFont="1" applyBorder="1" applyAlignment="1">
      <alignment horizontal="right" vertical="center" wrapText="1"/>
    </xf>
    <xf numFmtId="0" fontId="45" fillId="20" borderId="40" xfId="0" applyFont="1" applyFill="1" applyBorder="1" applyAlignment="1">
      <alignment vertical="center" wrapText="1"/>
    </xf>
    <xf numFmtId="0" fontId="45" fillId="20" borderId="41" xfId="0" applyFont="1" applyFill="1" applyBorder="1" applyAlignment="1">
      <alignment vertical="center" wrapText="1"/>
    </xf>
    <xf numFmtId="0" fontId="45" fillId="20" borderId="42" xfId="0" applyFont="1" applyFill="1" applyBorder="1" applyAlignment="1">
      <alignment vertical="center" wrapText="1"/>
    </xf>
    <xf numFmtId="0" fontId="45" fillId="20" borderId="51" xfId="0" applyFont="1" applyFill="1" applyBorder="1" applyAlignment="1">
      <alignment vertical="center" wrapText="1"/>
    </xf>
    <xf numFmtId="0" fontId="45" fillId="20" borderId="5" xfId="0" applyFont="1" applyFill="1" applyBorder="1" applyAlignment="1">
      <alignment vertical="center" wrapText="1"/>
    </xf>
    <xf numFmtId="0" fontId="45" fillId="20" borderId="52" xfId="0" applyFont="1" applyFill="1" applyBorder="1" applyAlignment="1">
      <alignment vertical="center" wrapText="1"/>
    </xf>
    <xf numFmtId="0" fontId="46" fillId="20" borderId="46" xfId="0" applyFont="1" applyFill="1" applyBorder="1" applyAlignment="1">
      <alignment vertical="center" wrapText="1"/>
    </xf>
    <xf numFmtId="0" fontId="46" fillId="20" borderId="47" xfId="0" applyFont="1" applyFill="1" applyBorder="1" applyAlignment="1">
      <alignment vertical="center" wrapText="1"/>
    </xf>
    <xf numFmtId="0" fontId="46" fillId="20" borderId="48" xfId="0" applyFont="1" applyFill="1" applyBorder="1" applyAlignment="1">
      <alignment vertical="center" wrapText="1"/>
    </xf>
    <xf numFmtId="0" fontId="45" fillId="9" borderId="69" xfId="0" applyFont="1" applyFill="1" applyBorder="1" applyAlignment="1">
      <alignment horizontal="center" vertical="center" wrapText="1"/>
    </xf>
    <xf numFmtId="0" fontId="45" fillId="9" borderId="70" xfId="0" applyFont="1" applyFill="1" applyBorder="1" applyAlignment="1">
      <alignment horizontal="center" vertical="center" wrapText="1"/>
    </xf>
    <xf numFmtId="0" fontId="46" fillId="8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46" fillId="20" borderId="1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vertical="center" wrapText="1"/>
    </xf>
    <xf numFmtId="0" fontId="47" fillId="20" borderId="1" xfId="0" applyFont="1" applyFill="1" applyBorder="1" applyAlignment="1">
      <alignment vertical="center" wrapText="1"/>
    </xf>
    <xf numFmtId="0" fontId="45" fillId="9" borderId="3" xfId="0" applyFont="1" applyFill="1" applyBorder="1" applyAlignment="1">
      <alignment vertical="center" wrapText="1"/>
    </xf>
    <xf numFmtId="9" fontId="9" fillId="6" borderId="4" xfId="1" applyNumberFormat="1" applyFont="1" applyFill="1" applyBorder="1" applyAlignment="1">
      <alignment horizontal="center"/>
    </xf>
    <xf numFmtId="9" fontId="27" fillId="6" borderId="4" xfId="1" applyNumberFormat="1" applyFont="1" applyFill="1" applyBorder="1" applyAlignment="1">
      <alignment horizontal="center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CC"/>
      <color rgb="FFDDDDDD"/>
      <color rgb="FFFFFF8F"/>
      <color rgb="FFFFC071"/>
      <color rgb="FFC0C0C0"/>
      <color rgb="FFFFE98B"/>
      <color rgb="FFEAEAEA"/>
      <color rgb="FFBDC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mels.gouv.qc.ca/sections/metiers/images/ico_opt.gif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332268</xdr:colOff>
      <xdr:row>71</xdr:row>
      <xdr:rowOff>143983</xdr:rowOff>
    </xdr:from>
    <xdr:to>
      <xdr:col>9</xdr:col>
      <xdr:colOff>243663</xdr:colOff>
      <xdr:row>77</xdr:row>
      <xdr:rowOff>77529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806590D3-6D98-4C53-A47E-9A65FFA42BB1}"/>
            </a:ext>
          </a:extLst>
        </xdr:cNvPr>
        <xdr:cNvCxnSpPr/>
      </xdr:nvCxnSpPr>
      <xdr:spPr>
        <a:xfrm>
          <a:off x="6014041" y="18529448"/>
          <a:ext cx="420872" cy="108540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276890</xdr:colOff>
      <xdr:row>130</xdr:row>
      <xdr:rowOff>143982</xdr:rowOff>
    </xdr:from>
    <xdr:to>
      <xdr:col>10</xdr:col>
      <xdr:colOff>232587</xdr:colOff>
      <xdr:row>135</xdr:row>
      <xdr:rowOff>199361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D2C109F9-5859-4394-BCE1-711E8DBA9029}"/>
            </a:ext>
          </a:extLst>
        </xdr:cNvPr>
        <xdr:cNvCxnSpPr/>
      </xdr:nvCxnSpPr>
      <xdr:spPr>
        <a:xfrm>
          <a:off x="6468140" y="31587558"/>
          <a:ext cx="454098" cy="88604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53067</xdr:colOff>
      <xdr:row>310</xdr:row>
      <xdr:rowOff>115660</xdr:rowOff>
    </xdr:from>
    <xdr:to>
      <xdr:col>10</xdr:col>
      <xdr:colOff>387803</xdr:colOff>
      <xdr:row>310</xdr:row>
      <xdr:rowOff>489856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3067" y="92589803"/>
          <a:ext cx="7029450" cy="374196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Bef>
              <a:spcPts val="1200"/>
            </a:spcBef>
            <a:spcAft>
              <a:spcPts val="0"/>
            </a:spcAft>
          </a:pPr>
          <a:r>
            <a:rPr lang="fr-CA" sz="1000" b="1">
              <a:solidFill>
                <a:srgbClr val="810000"/>
              </a:solidFill>
              <a:effectLst/>
              <a:latin typeface="Century Gothic"/>
              <a:ea typeface="Times New Roman"/>
              <a:cs typeface="Tahoma-Bold"/>
            </a:rPr>
            <a:t>5 </a:t>
          </a:r>
          <a:r>
            <a:rPr lang="fr-CA" sz="1000" b="1">
              <a:solidFill>
                <a:srgbClr val="000000"/>
              </a:solidFill>
              <a:effectLst/>
              <a:latin typeface="Century Gothic"/>
              <a:ea typeface="Times New Roman"/>
              <a:cs typeface="Tahoma-Bold"/>
            </a:rPr>
            <a:t>Remarquable         </a:t>
          </a:r>
          <a:r>
            <a:rPr lang="fr-CA" sz="1000" b="1">
              <a:solidFill>
                <a:srgbClr val="810000"/>
              </a:solidFill>
              <a:effectLst/>
              <a:latin typeface="Century Gothic"/>
              <a:ea typeface="Times New Roman"/>
              <a:cs typeface="Tahoma-Bold"/>
            </a:rPr>
            <a:t>4 </a:t>
          </a:r>
          <a:r>
            <a:rPr lang="fr-CA" sz="1000" b="1">
              <a:solidFill>
                <a:srgbClr val="000000"/>
              </a:solidFill>
              <a:effectLst/>
              <a:latin typeface="Century Gothic"/>
              <a:ea typeface="Times New Roman"/>
              <a:cs typeface="Tahoma-Bold"/>
            </a:rPr>
            <a:t>Bien réussi      </a:t>
          </a:r>
          <a:r>
            <a:rPr lang="fr-CA" sz="1000" b="1">
              <a:solidFill>
                <a:srgbClr val="810000"/>
              </a:solidFill>
              <a:effectLst/>
              <a:latin typeface="Century Gothic"/>
              <a:ea typeface="Times New Roman"/>
              <a:cs typeface="Tahoma-Bold"/>
            </a:rPr>
            <a:t>3 </a:t>
          </a:r>
          <a:r>
            <a:rPr lang="fr-CA" sz="1000" b="1">
              <a:solidFill>
                <a:srgbClr val="000000"/>
              </a:solidFill>
              <a:effectLst/>
              <a:latin typeface="Century Gothic"/>
              <a:ea typeface="Times New Roman"/>
              <a:cs typeface="Tahoma-Bold"/>
            </a:rPr>
            <a:t>Satisfaisant     </a:t>
          </a:r>
          <a:r>
            <a:rPr lang="fr-CA" sz="1000" b="1">
              <a:solidFill>
                <a:srgbClr val="810000"/>
              </a:solidFill>
              <a:effectLst/>
              <a:latin typeface="Century Gothic"/>
              <a:ea typeface="Times New Roman"/>
              <a:cs typeface="Tahoma-Bold"/>
            </a:rPr>
            <a:t>2 </a:t>
          </a:r>
          <a:r>
            <a:rPr lang="fr-CA" sz="1000" b="1">
              <a:solidFill>
                <a:srgbClr val="000000"/>
              </a:solidFill>
              <a:effectLst/>
              <a:latin typeface="Century Gothic"/>
              <a:ea typeface="Times New Roman"/>
              <a:cs typeface="Tahoma-Bold"/>
            </a:rPr>
            <a:t>Boiteux       </a:t>
          </a:r>
          <a:r>
            <a:rPr lang="fr-CA" sz="1000" b="1">
              <a:solidFill>
                <a:srgbClr val="810000"/>
              </a:solidFill>
              <a:effectLst/>
              <a:latin typeface="Century Gothic"/>
              <a:ea typeface="Times New Roman"/>
              <a:cs typeface="Tahoma-Bold"/>
            </a:rPr>
            <a:t>1-0  </a:t>
          </a:r>
          <a:r>
            <a:rPr lang="fr-CA" sz="1000" b="1">
              <a:solidFill>
                <a:srgbClr val="000000"/>
              </a:solidFill>
              <a:effectLst/>
              <a:latin typeface="Century Gothic"/>
              <a:ea typeface="Times New Roman"/>
              <a:cs typeface="Tahoma-Bold"/>
            </a:rPr>
            <a:t>Non réalisé</a:t>
          </a:r>
          <a:endParaRPr lang="fr-CA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9</xdr:col>
      <xdr:colOff>489178</xdr:colOff>
      <xdr:row>307</xdr:row>
      <xdr:rowOff>163286</xdr:rowOff>
    </xdr:from>
    <xdr:to>
      <xdr:col>12</xdr:col>
      <xdr:colOff>225200</xdr:colOff>
      <xdr:row>310</xdr:row>
      <xdr:rowOff>415018</xdr:rowOff>
    </xdr:to>
    <xdr:pic>
      <xdr:nvPicPr>
        <xdr:cNvPr id="4" name="Image 6" descr="http://jeunes.ivry94.fr/uploads/RTEmagicC_jobs-ete520_01.jpg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4767" y="91875429"/>
          <a:ext cx="1402897" cy="1013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1421947</xdr:colOff>
      <xdr:row>328</xdr:row>
      <xdr:rowOff>7422</xdr:rowOff>
    </xdr:from>
    <xdr:to>
      <xdr:col>7</xdr:col>
      <xdr:colOff>348839</xdr:colOff>
      <xdr:row>328</xdr:row>
      <xdr:rowOff>571500</xdr:rowOff>
    </xdr:to>
    <xdr:sp macro="" textlink="">
      <xdr:nvSpPr>
        <xdr:cNvPr id="5" name="Zone de text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421947" y="98883726"/>
          <a:ext cx="3124696" cy="564078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Bef>
              <a:spcPts val="1200"/>
            </a:spcBef>
            <a:spcAft>
              <a:spcPts val="0"/>
            </a:spcAft>
          </a:pPr>
          <a:r>
            <a:rPr lang="fr-CA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 :92+   B+: 84  B : 76  C+: 68  C :60</a:t>
          </a:r>
        </a:p>
        <a:p>
          <a:pPr algn="ctr">
            <a:spcBef>
              <a:spcPts val="1200"/>
            </a:spcBef>
            <a:spcAft>
              <a:spcPts val="0"/>
            </a:spcAft>
          </a:pPr>
          <a:r>
            <a:rPr lang="fr-CA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CO-ÉVALUATION DE MA DÉMARCHE</a:t>
          </a:r>
          <a:endParaRPr lang="fr-CA" sz="1200" b="1">
            <a:solidFill>
              <a:srgbClr val="C00000"/>
            </a:solidFill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47625</xdr:colOff>
      <xdr:row>328</xdr:row>
      <xdr:rowOff>27215</xdr:rowOff>
    </xdr:from>
    <xdr:to>
      <xdr:col>0</xdr:col>
      <xdr:colOff>1469571</xdr:colOff>
      <xdr:row>328</xdr:row>
      <xdr:rowOff>608965</xdr:rowOff>
    </xdr:to>
    <xdr:pic>
      <xdr:nvPicPr>
        <xdr:cNvPr id="7" name="Image 6" descr="http://jeunes.ivry94.fr/uploads/RTEmagicC_jobs-ete520_01.jpg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8903519"/>
          <a:ext cx="1421946" cy="58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27214</xdr:colOff>
      <xdr:row>284</xdr:row>
      <xdr:rowOff>231322</xdr:rowOff>
    </xdr:from>
    <xdr:to>
      <xdr:col>0</xdr:col>
      <xdr:colOff>1430111</xdr:colOff>
      <xdr:row>291</xdr:row>
      <xdr:rowOff>27214</xdr:rowOff>
    </xdr:to>
    <xdr:pic>
      <xdr:nvPicPr>
        <xdr:cNvPr id="8" name="Image 6" descr="http://jeunes.ivry94.fr/uploads/RTEmagicC_jobs-ete520_01.jpg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87126536"/>
          <a:ext cx="1402897" cy="1013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428624</xdr:colOff>
      <xdr:row>346</xdr:row>
      <xdr:rowOff>161925</xdr:rowOff>
    </xdr:from>
    <xdr:to>
      <xdr:col>10</xdr:col>
      <xdr:colOff>923925</xdr:colOff>
      <xdr:row>346</xdr:row>
      <xdr:rowOff>1133475</xdr:rowOff>
    </xdr:to>
    <xdr:sp macro="" textlink="">
      <xdr:nvSpPr>
        <xdr:cNvPr id="9" name="Zone de text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943099" y="99240975"/>
          <a:ext cx="4324351" cy="971550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Bef>
              <a:spcPts val="1200"/>
            </a:spcBef>
            <a:spcAft>
              <a:spcPts val="0"/>
            </a:spcAft>
          </a:pPr>
          <a:r>
            <a:rPr lang="fr-CA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 :92+   B+: 84  B : 76  C+: 68  C :60</a:t>
          </a:r>
        </a:p>
        <a:p>
          <a:pPr algn="ctr">
            <a:spcBef>
              <a:spcPts val="1200"/>
            </a:spcBef>
            <a:spcAft>
              <a:spcPts val="0"/>
            </a:spcAft>
          </a:pPr>
          <a:r>
            <a:rPr lang="fr-CA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CO-ÉVALUATION DE MA DÉMARCHE</a:t>
          </a:r>
          <a:endParaRPr lang="fr-CA" sz="1600" b="1">
            <a:solidFill>
              <a:srgbClr val="C00000"/>
            </a:solidFill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32</xdr:row>
      <xdr:rowOff>0</xdr:rowOff>
    </xdr:from>
    <xdr:to>
      <xdr:col>4</xdr:col>
      <xdr:colOff>28575</xdr:colOff>
      <xdr:row>34</xdr:row>
      <xdr:rowOff>133350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333625" y="7210425"/>
          <a:ext cx="1876425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4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Très satisfaisant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5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Dépasse les exigences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NA 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= Ne s’applique pas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438150</xdr:colOff>
      <xdr:row>73</xdr:row>
      <xdr:rowOff>0</xdr:rowOff>
    </xdr:from>
    <xdr:to>
      <xdr:col>4</xdr:col>
      <xdr:colOff>28575</xdr:colOff>
      <xdr:row>75</xdr:row>
      <xdr:rowOff>133350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333625" y="7210425"/>
          <a:ext cx="1876425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4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Très satisfaisant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5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Dépasse les exigences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NA 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= Ne s’applique pas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438150</xdr:colOff>
      <xdr:row>113</xdr:row>
      <xdr:rowOff>1</xdr:rowOff>
    </xdr:from>
    <xdr:to>
      <xdr:col>4</xdr:col>
      <xdr:colOff>28575</xdr:colOff>
      <xdr:row>115</xdr:row>
      <xdr:rowOff>190501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331244" y="28420220"/>
          <a:ext cx="1876425" cy="5953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4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Très satisfaisant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5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Dépasse les exigences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NA 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= Ne s’applique pas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438150</xdr:colOff>
      <xdr:row>155</xdr:row>
      <xdr:rowOff>0</xdr:rowOff>
    </xdr:from>
    <xdr:to>
      <xdr:col>4</xdr:col>
      <xdr:colOff>28575</xdr:colOff>
      <xdr:row>157</xdr:row>
      <xdr:rowOff>133350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333625" y="21088350"/>
          <a:ext cx="1876425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4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Très satisfaisant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5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Dépasse les exigences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NA 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= Ne s’applique pas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438150</xdr:colOff>
      <xdr:row>195</xdr:row>
      <xdr:rowOff>0</xdr:rowOff>
    </xdr:from>
    <xdr:to>
      <xdr:col>4</xdr:col>
      <xdr:colOff>28575</xdr:colOff>
      <xdr:row>197</xdr:row>
      <xdr:rowOff>133350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335213" y="19756438"/>
          <a:ext cx="1876425" cy="530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4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Très satisfaisant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5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Dépasse les exigences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NA 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= Ne s’applique pas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438150</xdr:colOff>
      <xdr:row>236</xdr:row>
      <xdr:rowOff>0</xdr:rowOff>
    </xdr:from>
    <xdr:to>
      <xdr:col>4</xdr:col>
      <xdr:colOff>28575</xdr:colOff>
      <xdr:row>238</xdr:row>
      <xdr:rowOff>133350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335213" y="19756438"/>
          <a:ext cx="1876425" cy="530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4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Très satisfaisant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5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Dépasse les exigences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NA 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= Ne s’applique pas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1820436</xdr:colOff>
      <xdr:row>276</xdr:row>
      <xdr:rowOff>116159</xdr:rowOff>
    </xdr:from>
    <xdr:to>
      <xdr:col>3</xdr:col>
      <xdr:colOff>284123</xdr:colOff>
      <xdr:row>279</xdr:row>
      <xdr:rowOff>52039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820436" y="72029909"/>
          <a:ext cx="1890364" cy="551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4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Très satisfaisant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5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Dépasse les exigences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NA 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= Ne s’applique pas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438150</xdr:colOff>
      <xdr:row>318</xdr:row>
      <xdr:rowOff>0</xdr:rowOff>
    </xdr:from>
    <xdr:to>
      <xdr:col>4</xdr:col>
      <xdr:colOff>28575</xdr:colOff>
      <xdr:row>320</xdr:row>
      <xdr:rowOff>133350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2335213" y="19756438"/>
          <a:ext cx="1876425" cy="530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4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Très satisfaisant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5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 = Dépasse les exigences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fr-CA" sz="1200" b="1" i="0" u="none" strike="noStrike" baseline="0">
              <a:solidFill>
                <a:srgbClr val="000000"/>
              </a:solidFill>
              <a:latin typeface="Calibri"/>
            </a:rPr>
            <a:t>NA </a:t>
          </a:r>
          <a:r>
            <a:rPr lang="fr-CA" sz="1200" b="0" i="0" u="none" strike="noStrike" baseline="0">
              <a:solidFill>
                <a:srgbClr val="000000"/>
              </a:solidFill>
              <a:latin typeface="Calibri"/>
            </a:rPr>
            <a:t>= Ne s’applique pas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CA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202</xdr:row>
      <xdr:rowOff>0</xdr:rowOff>
    </xdr:from>
    <xdr:to>
      <xdr:col>0</xdr:col>
      <xdr:colOff>152400</xdr:colOff>
      <xdr:row>202</xdr:row>
      <xdr:rowOff>152400</xdr:rowOff>
    </xdr:to>
    <xdr:pic>
      <xdr:nvPicPr>
        <xdr:cNvPr id="7" name="Image 6" descr="Tâche ou compétence facultative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774"/>
  <sheetViews>
    <sheetView tabSelected="1" topLeftCell="A16" zoomScale="78" zoomScaleNormal="78" workbookViewId="0">
      <selection activeCell="F24" sqref="F24"/>
    </sheetView>
  </sheetViews>
  <sheetFormatPr baseColWidth="10" defaultRowHeight="18"/>
  <cols>
    <col min="1" max="1" width="14.85546875" customWidth="1"/>
    <col min="2" max="4" width="5.7109375" customWidth="1"/>
    <col min="5" max="5" width="5.7109375" style="68" customWidth="1"/>
    <col min="6" max="6" width="9.42578125" style="71" customWidth="1"/>
    <col min="7" max="7" width="7.28515625" customWidth="1"/>
    <col min="8" max="8" width="7.85546875" style="111" customWidth="1"/>
    <col min="9" max="12" width="5.7109375" customWidth="1"/>
    <col min="13" max="13" width="6.85546875" style="68" customWidth="1"/>
    <col min="14" max="14" width="7.5703125" customWidth="1"/>
    <col min="15" max="15" width="8.42578125" style="61" customWidth="1"/>
    <col min="16" max="17" width="5.7109375" customWidth="1"/>
    <col min="18" max="18" width="8.140625" customWidth="1"/>
    <col min="19" max="19" width="7.85546875" customWidth="1"/>
    <col min="20" max="20" width="10.85546875" customWidth="1"/>
    <col min="21" max="21" width="7.85546875" customWidth="1"/>
    <col min="22" max="22" width="7.7109375" customWidth="1"/>
    <col min="23" max="23" width="8.42578125" customWidth="1"/>
    <col min="24" max="24" width="3.7109375" customWidth="1"/>
    <col min="25" max="25" width="7.140625" customWidth="1"/>
    <col min="26" max="26" width="1.42578125" customWidth="1"/>
    <col min="27" max="31" width="4.7109375" customWidth="1"/>
  </cols>
  <sheetData>
    <row r="1" spans="1:15" s="1" customFormat="1" ht="25.5" customHeight="1">
      <c r="A1" s="505" t="s">
        <v>29</v>
      </c>
      <c r="D1" s="5"/>
      <c r="E1" s="5" t="s">
        <v>85</v>
      </c>
      <c r="F1" s="69"/>
      <c r="H1" s="108"/>
      <c r="I1" s="5"/>
      <c r="L1" s="5"/>
      <c r="M1" s="62"/>
      <c r="N1" s="5"/>
      <c r="O1" s="55"/>
    </row>
    <row r="2" spans="1:15" ht="19.5" customHeight="1" thickBot="1">
      <c r="A2" s="8" t="s">
        <v>15</v>
      </c>
      <c r="B2" s="1076" t="s">
        <v>0</v>
      </c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</row>
    <row r="3" spans="1:15" s="61" customFormat="1" ht="19.5" customHeight="1" thickBot="1">
      <c r="A3" s="72"/>
      <c r="B3" s="1077" t="s">
        <v>25</v>
      </c>
      <c r="C3" s="1078"/>
      <c r="D3" s="1078"/>
      <c r="E3" s="1078"/>
      <c r="F3" s="1079"/>
      <c r="G3" s="1077" t="s">
        <v>41</v>
      </c>
      <c r="H3" s="1078"/>
      <c r="I3" s="1077" t="s">
        <v>45</v>
      </c>
      <c r="J3" s="1078"/>
      <c r="K3" s="1078"/>
      <c r="L3" s="1078"/>
      <c r="M3" s="1078"/>
      <c r="N3" s="1079"/>
      <c r="O3" s="56"/>
    </row>
    <row r="4" spans="1:15" ht="12.75" customHeight="1">
      <c r="A4" s="1080"/>
      <c r="B4" s="1085" t="s">
        <v>42</v>
      </c>
      <c r="C4" s="1085" t="s">
        <v>24</v>
      </c>
      <c r="D4" s="1093" t="s">
        <v>22</v>
      </c>
      <c r="E4" s="1116"/>
      <c r="F4" s="1087" t="s">
        <v>26</v>
      </c>
      <c r="G4" s="1085" t="s">
        <v>42</v>
      </c>
      <c r="H4" s="1114" t="s">
        <v>2</v>
      </c>
      <c r="I4" s="1085" t="s">
        <v>42</v>
      </c>
      <c r="J4" s="1085" t="s">
        <v>24</v>
      </c>
      <c r="K4" s="1085" t="s">
        <v>43</v>
      </c>
      <c r="L4" s="1093" t="s">
        <v>22</v>
      </c>
      <c r="M4" s="1116"/>
      <c r="N4" s="1087" t="s">
        <v>26</v>
      </c>
      <c r="O4" s="1098" t="s">
        <v>1</v>
      </c>
    </row>
    <row r="5" spans="1:15" ht="12.75" customHeight="1">
      <c r="A5" s="1081"/>
      <c r="B5" s="1096"/>
      <c r="C5" s="1096"/>
      <c r="D5" s="1094"/>
      <c r="E5" s="1117"/>
      <c r="F5" s="1095"/>
      <c r="G5" s="1096"/>
      <c r="H5" s="1115"/>
      <c r="I5" s="1096"/>
      <c r="J5" s="1096"/>
      <c r="K5" s="1096"/>
      <c r="L5" s="1094"/>
      <c r="M5" s="1117"/>
      <c r="N5" s="1095"/>
      <c r="O5" s="1098"/>
    </row>
    <row r="6" spans="1:15" ht="12.75" customHeight="1">
      <c r="A6" s="1081"/>
      <c r="B6" s="1096"/>
      <c r="C6" s="1096"/>
      <c r="D6" s="1094"/>
      <c r="E6" s="1117"/>
      <c r="F6" s="1095"/>
      <c r="G6" s="1096"/>
      <c r="H6" s="1115"/>
      <c r="I6" s="1096"/>
      <c r="J6" s="1096"/>
      <c r="K6" s="1096"/>
      <c r="L6" s="1094"/>
      <c r="M6" s="1117"/>
      <c r="N6" s="1095"/>
      <c r="O6" s="1098"/>
    </row>
    <row r="7" spans="1:15" ht="12.75" customHeight="1">
      <c r="A7" s="1081"/>
      <c r="B7" s="1096"/>
      <c r="C7" s="1096"/>
      <c r="D7" s="1094"/>
      <c r="E7" s="1117"/>
      <c r="F7" s="1095"/>
      <c r="G7" s="1096"/>
      <c r="H7" s="1115"/>
      <c r="I7" s="1096"/>
      <c r="J7" s="1096"/>
      <c r="K7" s="1096"/>
      <c r="L7" s="1094"/>
      <c r="M7" s="1117"/>
      <c r="N7" s="1095"/>
      <c r="O7" s="1098"/>
    </row>
    <row r="8" spans="1:15" ht="12.75" customHeight="1">
      <c r="A8" s="1081"/>
      <c r="B8" s="1096"/>
      <c r="C8" s="1096"/>
      <c r="D8" s="1094"/>
      <c r="E8" s="1117"/>
      <c r="F8" s="1095"/>
      <c r="G8" s="1096"/>
      <c r="H8" s="1115"/>
      <c r="I8" s="1096"/>
      <c r="J8" s="1096"/>
      <c r="K8" s="1096"/>
      <c r="L8" s="1094"/>
      <c r="M8" s="1117"/>
      <c r="N8" s="1095"/>
      <c r="O8" s="1098"/>
    </row>
    <row r="9" spans="1:15" ht="12.75" customHeight="1">
      <c r="A9" s="1082"/>
      <c r="B9" s="1096"/>
      <c r="C9" s="1096"/>
      <c r="D9" s="1094"/>
      <c r="E9" s="1117"/>
      <c r="F9" s="1095"/>
      <c r="G9" s="1096"/>
      <c r="H9" s="1115"/>
      <c r="I9" s="1096"/>
      <c r="J9" s="1096"/>
      <c r="K9" s="1096"/>
      <c r="L9" s="1094"/>
      <c r="M9" s="1117"/>
      <c r="N9" s="1095"/>
      <c r="O9" s="1098"/>
    </row>
    <row r="10" spans="1:15" ht="19.5" customHeight="1">
      <c r="A10" s="9" t="s">
        <v>664</v>
      </c>
      <c r="B10" s="1096"/>
      <c r="C10" s="1096"/>
      <c r="D10" s="1094"/>
      <c r="E10" s="1117"/>
      <c r="F10" s="1095"/>
      <c r="G10" s="1096"/>
      <c r="H10" s="1115"/>
      <c r="I10" s="1096"/>
      <c r="J10" s="1096"/>
      <c r="K10" s="1096"/>
      <c r="L10" s="1094"/>
      <c r="M10" s="1117"/>
      <c r="N10" s="1095"/>
      <c r="O10" s="1098"/>
    </row>
    <row r="11" spans="1:15" ht="18" customHeight="1">
      <c r="A11" s="10"/>
      <c r="B11" s="1096"/>
      <c r="C11" s="1096"/>
      <c r="D11" s="1094"/>
      <c r="E11" s="1118"/>
      <c r="F11" s="1095"/>
      <c r="G11" s="1096"/>
      <c r="H11" s="1115"/>
      <c r="I11" s="1096"/>
      <c r="J11" s="1096"/>
      <c r="K11" s="1096"/>
      <c r="L11" s="1094"/>
      <c r="M11" s="1118"/>
      <c r="N11" s="1095"/>
      <c r="O11" s="1098"/>
    </row>
    <row r="12" spans="1:15" ht="18.75" thickBot="1">
      <c r="A12" s="11"/>
      <c r="B12" s="12">
        <v>16</v>
      </c>
      <c r="C12" s="12">
        <v>10</v>
      </c>
      <c r="D12" s="12">
        <v>10</v>
      </c>
      <c r="E12" s="63">
        <v>36</v>
      </c>
      <c r="F12" s="13" t="s">
        <v>4</v>
      </c>
      <c r="G12" s="12">
        <v>12</v>
      </c>
      <c r="H12" s="13" t="s">
        <v>4</v>
      </c>
      <c r="I12" s="12">
        <v>11</v>
      </c>
      <c r="J12" s="12">
        <v>5</v>
      </c>
      <c r="K12" s="12">
        <v>6</v>
      </c>
      <c r="L12" s="12">
        <v>3</v>
      </c>
      <c r="M12" s="63">
        <v>25</v>
      </c>
      <c r="N12" s="13" t="s">
        <v>4</v>
      </c>
      <c r="O12" s="54"/>
    </row>
    <row r="13" spans="1:15" s="2" customFormat="1" ht="20.100000000000001" customHeight="1" thickBot="1">
      <c r="A13" s="50"/>
      <c r="B13" s="52"/>
      <c r="C13" s="52"/>
      <c r="D13" s="52"/>
      <c r="E13" s="64">
        <f t="shared" ref="E13:E21" si="0">SUM(B13:D13)</f>
        <v>0</v>
      </c>
      <c r="F13" s="127">
        <f>E13/$E$12</f>
        <v>0</v>
      </c>
      <c r="G13" s="52"/>
      <c r="H13" s="107">
        <f>G13/$G$12</f>
        <v>0</v>
      </c>
      <c r="I13" s="52"/>
      <c r="J13" s="52"/>
      <c r="K13" s="52"/>
      <c r="L13" s="52"/>
      <c r="M13" s="64">
        <f>SUM(I13:L13)</f>
        <v>0</v>
      </c>
      <c r="N13" s="93">
        <f>M13/$M$12</f>
        <v>0</v>
      </c>
      <c r="O13" s="105">
        <f>(F13*0.4)+(H13*0.2)+(N13*0.4)</f>
        <v>0</v>
      </c>
    </row>
    <row r="14" spans="1:15" s="2" customFormat="1" ht="20.100000000000001" customHeight="1" thickBot="1">
      <c r="A14" s="51"/>
      <c r="B14" s="52"/>
      <c r="C14" s="52"/>
      <c r="D14" s="52"/>
      <c r="E14" s="64">
        <f t="shared" si="0"/>
        <v>0</v>
      </c>
      <c r="F14" s="127">
        <f>E14/$E$12</f>
        <v>0</v>
      </c>
      <c r="G14" s="114"/>
      <c r="H14" s="107">
        <f t="shared" ref="H14:H21" si="1">G14/$G$12</f>
        <v>0</v>
      </c>
      <c r="I14" s="52"/>
      <c r="J14" s="52"/>
      <c r="K14" s="52"/>
      <c r="L14" s="52"/>
      <c r="M14" s="64">
        <f t="shared" ref="M14:M21" si="2">SUM(I14:L14)</f>
        <v>0</v>
      </c>
      <c r="N14" s="93">
        <f t="shared" ref="N14:N21" si="3">M14/$M$12</f>
        <v>0</v>
      </c>
      <c r="O14" s="105">
        <f t="shared" ref="O14:O21" si="4">(F14*0.4)+(H14*0.2)+(N14*0.4)</f>
        <v>0</v>
      </c>
    </row>
    <row r="15" spans="1:15" s="2" customFormat="1" ht="20.100000000000001" customHeight="1" thickBot="1">
      <c r="A15" s="51"/>
      <c r="B15" s="52"/>
      <c r="C15" s="52"/>
      <c r="D15" s="52"/>
      <c r="E15" s="64">
        <f t="shared" si="0"/>
        <v>0</v>
      </c>
      <c r="F15" s="127">
        <f t="shared" ref="F15:F21" si="5">E15/$E$12</f>
        <v>0</v>
      </c>
      <c r="G15" s="52"/>
      <c r="H15" s="107">
        <f t="shared" si="1"/>
        <v>0</v>
      </c>
      <c r="I15" s="52"/>
      <c r="J15" s="52"/>
      <c r="K15" s="52"/>
      <c r="L15" s="52"/>
      <c r="M15" s="64">
        <f t="shared" si="2"/>
        <v>0</v>
      </c>
      <c r="N15" s="93">
        <f t="shared" si="3"/>
        <v>0</v>
      </c>
      <c r="O15" s="105">
        <f t="shared" si="4"/>
        <v>0</v>
      </c>
    </row>
    <row r="16" spans="1:15" s="2" customFormat="1" ht="20.100000000000001" customHeight="1" thickBot="1">
      <c r="A16" s="51"/>
      <c r="B16" s="52"/>
      <c r="C16" s="52"/>
      <c r="D16" s="52"/>
      <c r="E16" s="64">
        <f t="shared" si="0"/>
        <v>0</v>
      </c>
      <c r="F16" s="127">
        <f t="shared" si="5"/>
        <v>0</v>
      </c>
      <c r="G16" s="52"/>
      <c r="H16" s="107">
        <f t="shared" si="1"/>
        <v>0</v>
      </c>
      <c r="I16" s="52"/>
      <c r="J16" s="52"/>
      <c r="K16" s="52"/>
      <c r="L16" s="52"/>
      <c r="M16" s="64">
        <f t="shared" si="2"/>
        <v>0</v>
      </c>
      <c r="N16" s="93">
        <f t="shared" si="3"/>
        <v>0</v>
      </c>
      <c r="O16" s="105">
        <f t="shared" si="4"/>
        <v>0</v>
      </c>
    </row>
    <row r="17" spans="1:20" s="3" customFormat="1" ht="20.100000000000001" customHeight="1" thickBot="1">
      <c r="A17" s="51"/>
      <c r="B17" s="52"/>
      <c r="C17" s="52"/>
      <c r="D17" s="52"/>
      <c r="E17" s="64">
        <f t="shared" si="0"/>
        <v>0</v>
      </c>
      <c r="F17" s="127">
        <f t="shared" si="5"/>
        <v>0</v>
      </c>
      <c r="G17" s="52"/>
      <c r="H17" s="107">
        <f t="shared" si="1"/>
        <v>0</v>
      </c>
      <c r="I17" s="52"/>
      <c r="J17" s="52"/>
      <c r="K17" s="52"/>
      <c r="L17" s="52"/>
      <c r="M17" s="64">
        <f t="shared" si="2"/>
        <v>0</v>
      </c>
      <c r="N17" s="93">
        <f t="shared" si="3"/>
        <v>0</v>
      </c>
      <c r="O17" s="105">
        <f t="shared" si="4"/>
        <v>0</v>
      </c>
    </row>
    <row r="18" spans="1:20" s="3" customFormat="1" ht="20.100000000000001" customHeight="1" thickBot="1">
      <c r="A18" s="51"/>
      <c r="B18" s="52"/>
      <c r="C18" s="52"/>
      <c r="D18" s="52"/>
      <c r="E18" s="64">
        <f t="shared" si="0"/>
        <v>0</v>
      </c>
      <c r="F18" s="127">
        <f t="shared" si="5"/>
        <v>0</v>
      </c>
      <c r="G18" s="52"/>
      <c r="H18" s="107">
        <f t="shared" si="1"/>
        <v>0</v>
      </c>
      <c r="I18" s="52"/>
      <c r="J18" s="52"/>
      <c r="K18" s="52"/>
      <c r="L18" s="52"/>
      <c r="M18" s="64">
        <f t="shared" si="2"/>
        <v>0</v>
      </c>
      <c r="N18" s="93">
        <f t="shared" si="3"/>
        <v>0</v>
      </c>
      <c r="O18" s="105">
        <f t="shared" si="4"/>
        <v>0</v>
      </c>
    </row>
    <row r="19" spans="1:20" s="3" customFormat="1" ht="20.100000000000001" customHeight="1" thickBot="1">
      <c r="A19" s="51"/>
      <c r="B19" s="52"/>
      <c r="C19" s="52"/>
      <c r="D19" s="52"/>
      <c r="E19" s="64">
        <f t="shared" si="0"/>
        <v>0</v>
      </c>
      <c r="F19" s="127">
        <f t="shared" si="5"/>
        <v>0</v>
      </c>
      <c r="G19" s="52"/>
      <c r="H19" s="107">
        <f t="shared" si="1"/>
        <v>0</v>
      </c>
      <c r="I19" s="52"/>
      <c r="J19" s="52"/>
      <c r="K19" s="52"/>
      <c r="L19" s="52"/>
      <c r="M19" s="64">
        <f t="shared" si="2"/>
        <v>0</v>
      </c>
      <c r="N19" s="93">
        <f t="shared" si="3"/>
        <v>0</v>
      </c>
      <c r="O19" s="105">
        <f t="shared" si="4"/>
        <v>0</v>
      </c>
    </row>
    <row r="20" spans="1:20" s="3" customFormat="1" ht="20.100000000000001" customHeight="1" thickBot="1">
      <c r="A20" s="51"/>
      <c r="B20" s="52"/>
      <c r="C20" s="52"/>
      <c r="D20" s="52"/>
      <c r="E20" s="64">
        <f t="shared" si="0"/>
        <v>0</v>
      </c>
      <c r="F20" s="127">
        <f t="shared" si="5"/>
        <v>0</v>
      </c>
      <c r="G20" s="52"/>
      <c r="H20" s="107">
        <f t="shared" si="1"/>
        <v>0</v>
      </c>
      <c r="I20" s="52"/>
      <c r="J20" s="52"/>
      <c r="K20" s="52"/>
      <c r="L20" s="52"/>
      <c r="M20" s="64">
        <f t="shared" si="2"/>
        <v>0</v>
      </c>
      <c r="N20" s="93">
        <f t="shared" si="3"/>
        <v>0</v>
      </c>
      <c r="O20" s="105">
        <f t="shared" si="4"/>
        <v>0</v>
      </c>
    </row>
    <row r="21" spans="1:20" s="3" customFormat="1" ht="20.100000000000001" customHeight="1">
      <c r="A21" s="4"/>
      <c r="B21" s="52"/>
      <c r="C21" s="52"/>
      <c r="D21" s="52"/>
      <c r="E21" s="64">
        <f t="shared" si="0"/>
        <v>0</v>
      </c>
      <c r="F21" s="127">
        <f t="shared" si="5"/>
        <v>0</v>
      </c>
      <c r="G21" s="52"/>
      <c r="H21" s="107">
        <f t="shared" si="1"/>
        <v>0</v>
      </c>
      <c r="I21" s="52"/>
      <c r="J21" s="52"/>
      <c r="K21" s="52"/>
      <c r="L21" s="52"/>
      <c r="M21" s="64">
        <f t="shared" si="2"/>
        <v>0</v>
      </c>
      <c r="N21" s="93">
        <f t="shared" si="3"/>
        <v>0</v>
      </c>
      <c r="O21" s="105">
        <f t="shared" si="4"/>
        <v>0</v>
      </c>
    </row>
    <row r="22" spans="1:20" s="3" customFormat="1" ht="30.75" customHeight="1" thickBot="1">
      <c r="A22" s="1040" t="s">
        <v>21</v>
      </c>
      <c r="B22" s="112"/>
      <c r="C22" s="112"/>
      <c r="D22" s="112"/>
      <c r="E22" s="112"/>
      <c r="F22" s="129">
        <f>SUM(F13:F21)/9</f>
        <v>0</v>
      </c>
      <c r="G22" s="112"/>
      <c r="H22" s="113">
        <f>SUM(H13:H21)/9</f>
        <v>0</v>
      </c>
      <c r="I22" s="112"/>
      <c r="J22" s="112"/>
      <c r="K22" s="112"/>
      <c r="L22" s="112"/>
      <c r="M22" s="65"/>
      <c r="N22" s="113">
        <f>SUM(N13:N21)/9</f>
        <v>0</v>
      </c>
      <c r="O22" s="113">
        <f>SUM(O13:O21)/9</f>
        <v>0</v>
      </c>
    </row>
    <row r="23" spans="1:20" s="3" customFormat="1" ht="18.75" thickBot="1">
      <c r="A23" s="1119" t="s">
        <v>3</v>
      </c>
      <c r="B23" s="1120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0"/>
      <c r="N23" s="1120"/>
      <c r="O23" s="57"/>
    </row>
    <row r="24" spans="1:20" s="3" customFormat="1" ht="27">
      <c r="A24" s="1108" t="s">
        <v>27</v>
      </c>
      <c r="B24" s="1109"/>
      <c r="C24" s="1109"/>
      <c r="D24" s="1109"/>
      <c r="E24" s="1110"/>
      <c r="F24" s="1430">
        <v>0.4</v>
      </c>
      <c r="G24" s="17"/>
      <c r="H24" s="110"/>
      <c r="I24" s="17"/>
      <c r="J24" s="17"/>
      <c r="K24" s="17"/>
      <c r="L24" s="17"/>
      <c r="M24" s="66"/>
      <c r="N24" s="14"/>
      <c r="O24" s="58"/>
    </row>
    <row r="25" spans="1:20" s="3" customFormat="1" ht="27.75" customHeight="1">
      <c r="A25" s="1111" t="s">
        <v>44</v>
      </c>
      <c r="B25" s="1112"/>
      <c r="C25" s="1112"/>
      <c r="D25" s="1112"/>
      <c r="E25" s="1112"/>
      <c r="F25" s="1112"/>
      <c r="G25" s="1113"/>
      <c r="H25" s="1431">
        <v>0.2</v>
      </c>
      <c r="I25" s="15"/>
      <c r="J25" s="15"/>
      <c r="K25" s="15"/>
      <c r="L25" s="15"/>
      <c r="M25" s="67"/>
      <c r="N25" s="14"/>
      <c r="O25" s="59"/>
    </row>
    <row r="26" spans="1:20" s="3" customFormat="1" ht="27.75" customHeight="1">
      <c r="A26" s="1111" t="s">
        <v>45</v>
      </c>
      <c r="B26" s="1112"/>
      <c r="C26" s="1112"/>
      <c r="D26" s="1112"/>
      <c r="E26" s="1112"/>
      <c r="F26" s="1112"/>
      <c r="G26" s="1112"/>
      <c r="H26" s="1112"/>
      <c r="I26" s="1112"/>
      <c r="J26" s="1112"/>
      <c r="K26" s="1112"/>
      <c r="L26" s="1113"/>
      <c r="M26" s="115"/>
      <c r="N26" s="1431">
        <v>0.4</v>
      </c>
      <c r="O26" s="59"/>
    </row>
    <row r="27" spans="1:20" s="3" customFormat="1">
      <c r="E27" s="68"/>
      <c r="F27" s="70"/>
      <c r="H27" s="111"/>
      <c r="M27" s="68"/>
      <c r="O27" s="60"/>
    </row>
    <row r="28" spans="1:20" s="3" customFormat="1" ht="33.75">
      <c r="A28" s="505" t="s">
        <v>64</v>
      </c>
      <c r="B28" s="1"/>
      <c r="C28" s="1"/>
      <c r="D28" s="5"/>
      <c r="E28" s="62"/>
      <c r="F28" s="69"/>
      <c r="G28" s="5" t="s">
        <v>84</v>
      </c>
      <c r="H28" s="108"/>
      <c r="I28" s="5"/>
      <c r="J28" s="1"/>
      <c r="K28" s="1"/>
      <c r="L28" s="5"/>
      <c r="M28" s="62"/>
      <c r="N28" s="5"/>
      <c r="O28" s="55"/>
    </row>
    <row r="29" spans="1:20" s="3" customFormat="1" ht="13.5" thickBot="1">
      <c r="A29" s="8" t="s">
        <v>15</v>
      </c>
      <c r="B29" s="1076" t="s">
        <v>0</v>
      </c>
      <c r="C29" s="1076"/>
      <c r="D29" s="1076"/>
      <c r="E29" s="1076"/>
      <c r="F29" s="1076"/>
      <c r="G29" s="1076"/>
      <c r="H29" s="1076"/>
      <c r="I29" s="1076"/>
      <c r="J29" s="1076"/>
      <c r="K29" s="1076"/>
      <c r="L29" s="1076"/>
      <c r="M29" s="1076"/>
      <c r="N29" s="1076"/>
      <c r="O29" s="1076"/>
    </row>
    <row r="30" spans="1:20" s="3" customFormat="1" ht="18.75" customHeight="1" thickBot="1">
      <c r="A30" s="72"/>
      <c r="B30" s="1077" t="s">
        <v>65</v>
      </c>
      <c r="C30" s="1078"/>
      <c r="D30" s="1078"/>
      <c r="E30" s="1078"/>
      <c r="F30" s="1078"/>
      <c r="G30" s="1079"/>
      <c r="H30" s="1077" t="s">
        <v>76</v>
      </c>
      <c r="I30" s="1078"/>
      <c r="J30" s="1078"/>
      <c r="K30" s="1078"/>
      <c r="L30" s="1078"/>
      <c r="M30" s="1079"/>
      <c r="N30" s="1077" t="s">
        <v>77</v>
      </c>
      <c r="O30" s="1078"/>
      <c r="P30" s="1078"/>
      <c r="Q30" s="1078"/>
      <c r="R30" s="1078"/>
      <c r="S30" s="1079"/>
      <c r="T30" s="415"/>
    </row>
    <row r="31" spans="1:20" s="3" customFormat="1" ht="12.75" customHeight="1">
      <c r="A31" s="1080"/>
      <c r="B31" s="1085" t="s">
        <v>42</v>
      </c>
      <c r="C31" s="1085" t="s">
        <v>24</v>
      </c>
      <c r="D31" s="1093" t="s">
        <v>66</v>
      </c>
      <c r="E31" s="1093" t="s">
        <v>22</v>
      </c>
      <c r="F31" s="1087"/>
      <c r="G31" s="1087" t="s">
        <v>2</v>
      </c>
      <c r="H31" s="1085" t="s">
        <v>42</v>
      </c>
      <c r="I31" s="1085" t="s">
        <v>24</v>
      </c>
      <c r="J31" s="1093" t="s">
        <v>66</v>
      </c>
      <c r="K31" s="1093" t="s">
        <v>22</v>
      </c>
      <c r="L31" s="1087"/>
      <c r="M31" s="1087" t="s">
        <v>2</v>
      </c>
      <c r="N31" s="1085" t="s">
        <v>42</v>
      </c>
      <c r="O31" s="1085" t="s">
        <v>24</v>
      </c>
      <c r="P31" s="1093" t="s">
        <v>66</v>
      </c>
      <c r="Q31" s="1093" t="s">
        <v>22</v>
      </c>
      <c r="R31" s="1087"/>
      <c r="S31" s="1087" t="s">
        <v>2</v>
      </c>
      <c r="T31" s="1098" t="s">
        <v>1</v>
      </c>
    </row>
    <row r="32" spans="1:20" s="3" customFormat="1" ht="12.75" customHeight="1">
      <c r="A32" s="1081"/>
      <c r="B32" s="1096"/>
      <c r="C32" s="1096"/>
      <c r="D32" s="1094"/>
      <c r="E32" s="1094"/>
      <c r="F32" s="1095"/>
      <c r="G32" s="1095"/>
      <c r="H32" s="1096"/>
      <c r="I32" s="1096"/>
      <c r="J32" s="1094"/>
      <c r="K32" s="1094"/>
      <c r="L32" s="1095"/>
      <c r="M32" s="1095"/>
      <c r="N32" s="1096"/>
      <c r="O32" s="1096"/>
      <c r="P32" s="1094"/>
      <c r="Q32" s="1094"/>
      <c r="R32" s="1095"/>
      <c r="S32" s="1095"/>
      <c r="T32" s="1098"/>
    </row>
    <row r="33" spans="1:85" s="3" customFormat="1" ht="12.75" customHeight="1">
      <c r="A33" s="1081"/>
      <c r="B33" s="1096"/>
      <c r="C33" s="1096"/>
      <c r="D33" s="1094"/>
      <c r="E33" s="1094"/>
      <c r="F33" s="1095"/>
      <c r="G33" s="1095"/>
      <c r="H33" s="1096"/>
      <c r="I33" s="1096"/>
      <c r="J33" s="1094"/>
      <c r="K33" s="1094"/>
      <c r="L33" s="1095"/>
      <c r="M33" s="1095"/>
      <c r="N33" s="1096"/>
      <c r="O33" s="1096"/>
      <c r="P33" s="1094"/>
      <c r="Q33" s="1094"/>
      <c r="R33" s="1095"/>
      <c r="S33" s="1095"/>
      <c r="T33" s="1098"/>
    </row>
    <row r="34" spans="1:85" s="3" customFormat="1" ht="12.75" customHeight="1">
      <c r="A34" s="1081"/>
      <c r="B34" s="1096"/>
      <c r="C34" s="1096"/>
      <c r="D34" s="1094"/>
      <c r="E34" s="1094"/>
      <c r="F34" s="1095"/>
      <c r="G34" s="1095"/>
      <c r="H34" s="1096"/>
      <c r="I34" s="1096"/>
      <c r="J34" s="1094"/>
      <c r="K34" s="1094"/>
      <c r="L34" s="1095"/>
      <c r="M34" s="1095"/>
      <c r="N34" s="1096"/>
      <c r="O34" s="1096"/>
      <c r="P34" s="1094"/>
      <c r="Q34" s="1094"/>
      <c r="R34" s="1095"/>
      <c r="S34" s="1095"/>
      <c r="T34" s="1098"/>
    </row>
    <row r="35" spans="1:85" s="3" customFormat="1" ht="12.75" customHeight="1">
      <c r="A35" s="1081"/>
      <c r="B35" s="1096"/>
      <c r="C35" s="1096"/>
      <c r="D35" s="1094"/>
      <c r="E35" s="1094"/>
      <c r="F35" s="1095"/>
      <c r="G35" s="1095"/>
      <c r="H35" s="1096"/>
      <c r="I35" s="1096"/>
      <c r="J35" s="1094"/>
      <c r="K35" s="1094"/>
      <c r="L35" s="1095"/>
      <c r="M35" s="1095"/>
      <c r="N35" s="1096"/>
      <c r="O35" s="1096"/>
      <c r="P35" s="1094"/>
      <c r="Q35" s="1094"/>
      <c r="R35" s="1095"/>
      <c r="S35" s="1095"/>
      <c r="T35" s="1098"/>
    </row>
    <row r="36" spans="1:85" s="3" customFormat="1" ht="12.75" customHeight="1">
      <c r="A36" s="1082"/>
      <c r="B36" s="1096"/>
      <c r="C36" s="1096"/>
      <c r="D36" s="1094"/>
      <c r="E36" s="1094"/>
      <c r="F36" s="1095"/>
      <c r="G36" s="1095"/>
      <c r="H36" s="1096"/>
      <c r="I36" s="1096"/>
      <c r="J36" s="1094"/>
      <c r="K36" s="1094"/>
      <c r="L36" s="1095"/>
      <c r="M36" s="1095"/>
      <c r="N36" s="1096"/>
      <c r="O36" s="1096"/>
      <c r="P36" s="1094"/>
      <c r="Q36" s="1094"/>
      <c r="R36" s="1095"/>
      <c r="S36" s="1095"/>
      <c r="T36" s="1098"/>
    </row>
    <row r="37" spans="1:85" s="3" customFormat="1" ht="36">
      <c r="A37" s="9" t="s">
        <v>665</v>
      </c>
      <c r="B37" s="1096"/>
      <c r="C37" s="1096"/>
      <c r="D37" s="1094"/>
      <c r="E37" s="1094"/>
      <c r="F37" s="1095"/>
      <c r="G37" s="1095"/>
      <c r="H37" s="1096"/>
      <c r="I37" s="1096"/>
      <c r="J37" s="1094"/>
      <c r="K37" s="1094"/>
      <c r="L37" s="1095"/>
      <c r="M37" s="1095"/>
      <c r="N37" s="1096"/>
      <c r="O37" s="1096"/>
      <c r="P37" s="1094"/>
      <c r="Q37" s="1094"/>
      <c r="R37" s="1095"/>
      <c r="S37" s="1095"/>
      <c r="T37" s="1098"/>
    </row>
    <row r="38" spans="1:85" s="3" customFormat="1" ht="12.75" customHeight="1">
      <c r="A38" s="10"/>
      <c r="B38" s="1096"/>
      <c r="C38" s="1096"/>
      <c r="D38" s="1094"/>
      <c r="E38" s="1094"/>
      <c r="F38" s="1095"/>
      <c r="G38" s="1095"/>
      <c r="H38" s="1096"/>
      <c r="I38" s="1096"/>
      <c r="J38" s="1094"/>
      <c r="K38" s="1094"/>
      <c r="L38" s="1095"/>
      <c r="M38" s="1095"/>
      <c r="N38" s="1096"/>
      <c r="O38" s="1096"/>
      <c r="P38" s="1094"/>
      <c r="Q38" s="1094"/>
      <c r="R38" s="1095"/>
      <c r="S38" s="1095"/>
      <c r="T38" s="1098"/>
    </row>
    <row r="39" spans="1:85" s="3" customFormat="1" ht="18.75" thickBot="1">
      <c r="A39" s="11"/>
      <c r="B39" s="12">
        <v>34</v>
      </c>
      <c r="C39" s="12">
        <v>10</v>
      </c>
      <c r="D39" s="12">
        <v>8</v>
      </c>
      <c r="E39" s="12">
        <v>4</v>
      </c>
      <c r="F39" s="13">
        <v>62</v>
      </c>
      <c r="G39" s="13" t="s">
        <v>6</v>
      </c>
      <c r="H39" s="216">
        <f>(B71+C71+E71+F71+G71+K71+L71+N71+O71+P71)</f>
        <v>28</v>
      </c>
      <c r="I39" s="216">
        <f>(D71+H71+M71)</f>
        <v>7</v>
      </c>
      <c r="J39" s="216">
        <f>(I71+J71)</f>
        <v>6</v>
      </c>
      <c r="K39" s="12">
        <v>0</v>
      </c>
      <c r="L39" s="13">
        <v>40</v>
      </c>
      <c r="M39" s="13" t="s">
        <v>6</v>
      </c>
      <c r="N39" s="403">
        <f>SUM(B85:N85)</f>
        <v>47</v>
      </c>
      <c r="O39" s="403">
        <f>O85</f>
        <v>6</v>
      </c>
      <c r="P39" s="403">
        <f>P85+Q85</f>
        <v>8</v>
      </c>
      <c r="Q39" s="403">
        <f>R85</f>
        <v>8</v>
      </c>
      <c r="R39" s="404">
        <f>SUM(N39:Q39)</f>
        <v>69</v>
      </c>
      <c r="S39" s="13" t="s">
        <v>6</v>
      </c>
      <c r="T39" s="54"/>
      <c r="U39" s="173"/>
    </row>
    <row r="40" spans="1:85" s="3" customFormat="1" ht="36.75" customHeight="1" thickBot="1">
      <c r="A40" s="50"/>
      <c r="B40" s="52"/>
      <c r="C40" s="52"/>
      <c r="D40" s="52"/>
      <c r="E40" s="144"/>
      <c r="F40" s="158">
        <f>SUM(B40:E40)</f>
        <v>0</v>
      </c>
      <c r="G40" s="405">
        <f>F40/62</f>
        <v>0</v>
      </c>
      <c r="H40" s="52"/>
      <c r="I40" s="52"/>
      <c r="J40" s="52"/>
      <c r="K40" s="144"/>
      <c r="L40" s="158">
        <f>SUM(H40:K40)</f>
        <v>0</v>
      </c>
      <c r="M40" s="405">
        <f>L40/40</f>
        <v>0</v>
      </c>
      <c r="N40" s="52"/>
      <c r="O40" s="52"/>
      <c r="P40" s="52"/>
      <c r="Q40" s="144"/>
      <c r="R40" s="158">
        <f>SUM(N40:Q40)</f>
        <v>0</v>
      </c>
      <c r="S40" s="405">
        <f>R40/69</f>
        <v>0</v>
      </c>
      <c r="T40" s="105">
        <f>(G40*0.4)+(M40*0.3)+(S40*0.3)</f>
        <v>0</v>
      </c>
      <c r="U40" s="413"/>
    </row>
    <row r="41" spans="1:85" s="3" customFormat="1" ht="18.75" thickBot="1">
      <c r="A41" s="51"/>
      <c r="B41" s="52"/>
      <c r="C41" s="52"/>
      <c r="D41" s="52"/>
      <c r="E41" s="144"/>
      <c r="F41" s="158">
        <f t="shared" ref="F41:F47" si="6">SUM(B41:E41)</f>
        <v>0</v>
      </c>
      <c r="G41" s="405">
        <f t="shared" ref="G41:G47" si="7">F41/62</f>
        <v>0</v>
      </c>
      <c r="H41" s="52"/>
      <c r="I41" s="52"/>
      <c r="J41" s="52"/>
      <c r="K41" s="144"/>
      <c r="L41" s="158">
        <f t="shared" ref="L41:L47" si="8">SUM(H41:K41)</f>
        <v>0</v>
      </c>
      <c r="M41" s="405">
        <f t="shared" ref="M41:M46" si="9">L41/40</f>
        <v>0</v>
      </c>
      <c r="N41" s="52"/>
      <c r="O41" s="52"/>
      <c r="P41" s="52"/>
      <c r="Q41" s="144"/>
      <c r="R41" s="158">
        <f t="shared" ref="R41:R47" si="10">SUM(N41:Q41)</f>
        <v>0</v>
      </c>
      <c r="S41" s="405">
        <f t="shared" ref="S41:S47" si="11">R41/69</f>
        <v>0</v>
      </c>
      <c r="T41" s="105">
        <f t="shared" ref="T41:T47" si="12">(G41*0.4)+(M41*0.3)+(S41*0.3)</f>
        <v>0</v>
      </c>
      <c r="U41" s="413"/>
    </row>
    <row r="42" spans="1:85" s="3" customFormat="1" ht="36" customHeight="1" thickBot="1">
      <c r="A42" s="51"/>
      <c r="B42" s="52"/>
      <c r="C42" s="52"/>
      <c r="D42" s="52"/>
      <c r="E42" s="144"/>
      <c r="F42" s="158">
        <f t="shared" si="6"/>
        <v>0</v>
      </c>
      <c r="G42" s="405">
        <f t="shared" si="7"/>
        <v>0</v>
      </c>
      <c r="H42" s="52"/>
      <c r="I42" s="52"/>
      <c r="J42" s="52"/>
      <c r="K42" s="144"/>
      <c r="L42" s="158">
        <f t="shared" si="8"/>
        <v>0</v>
      </c>
      <c r="M42" s="405">
        <f t="shared" si="9"/>
        <v>0</v>
      </c>
      <c r="N42" s="52"/>
      <c r="O42" s="52"/>
      <c r="P42" s="52"/>
      <c r="Q42" s="144"/>
      <c r="R42" s="158">
        <f t="shared" si="10"/>
        <v>0</v>
      </c>
      <c r="S42" s="405">
        <f t="shared" si="11"/>
        <v>0</v>
      </c>
      <c r="T42" s="105">
        <f t="shared" si="12"/>
        <v>0</v>
      </c>
      <c r="U42" s="413"/>
    </row>
    <row r="43" spans="1:85" s="3" customFormat="1" ht="32.25" customHeight="1" thickBot="1">
      <c r="A43" s="51"/>
      <c r="B43" s="52"/>
      <c r="C43" s="52"/>
      <c r="D43" s="52"/>
      <c r="E43" s="144"/>
      <c r="F43" s="158">
        <f t="shared" si="6"/>
        <v>0</v>
      </c>
      <c r="G43" s="405">
        <f t="shared" si="7"/>
        <v>0</v>
      </c>
      <c r="H43" s="52"/>
      <c r="I43" s="52"/>
      <c r="J43" s="52"/>
      <c r="K43" s="144"/>
      <c r="L43" s="158">
        <f t="shared" si="8"/>
        <v>0</v>
      </c>
      <c r="M43" s="405">
        <f t="shared" si="9"/>
        <v>0</v>
      </c>
      <c r="N43" s="52"/>
      <c r="O43" s="52"/>
      <c r="P43" s="52"/>
      <c r="Q43" s="144"/>
      <c r="R43" s="158">
        <f t="shared" si="10"/>
        <v>0</v>
      </c>
      <c r="S43" s="405">
        <f t="shared" si="11"/>
        <v>0</v>
      </c>
      <c r="T43" s="105">
        <f t="shared" si="12"/>
        <v>0</v>
      </c>
      <c r="U43" s="413"/>
    </row>
    <row r="44" spans="1:85" s="3" customFormat="1" ht="18.75" thickBot="1">
      <c r="A44" s="51"/>
      <c r="B44" s="52"/>
      <c r="C44" s="52"/>
      <c r="D44" s="52"/>
      <c r="E44" s="144"/>
      <c r="F44" s="158">
        <f t="shared" si="6"/>
        <v>0</v>
      </c>
      <c r="G44" s="405">
        <f t="shared" si="7"/>
        <v>0</v>
      </c>
      <c r="H44" s="52"/>
      <c r="I44" s="52"/>
      <c r="J44" s="52"/>
      <c r="K44" s="144"/>
      <c r="L44" s="158">
        <f t="shared" si="8"/>
        <v>0</v>
      </c>
      <c r="M44" s="405">
        <f t="shared" si="9"/>
        <v>0</v>
      </c>
      <c r="N44" s="52"/>
      <c r="O44" s="52"/>
      <c r="P44" s="52"/>
      <c r="Q44" s="144"/>
      <c r="R44" s="158">
        <f t="shared" si="10"/>
        <v>0</v>
      </c>
      <c r="S44" s="405">
        <f t="shared" si="11"/>
        <v>0</v>
      </c>
      <c r="T44" s="105">
        <f t="shared" si="12"/>
        <v>0</v>
      </c>
      <c r="U44" s="413"/>
    </row>
    <row r="45" spans="1:85" s="3" customFormat="1" ht="18.75" thickBot="1">
      <c r="A45" s="51"/>
      <c r="B45" s="52"/>
      <c r="C45" s="52"/>
      <c r="D45" s="52"/>
      <c r="E45" s="144"/>
      <c r="F45" s="158">
        <f t="shared" si="6"/>
        <v>0</v>
      </c>
      <c r="G45" s="405">
        <f t="shared" si="7"/>
        <v>0</v>
      </c>
      <c r="H45" s="52"/>
      <c r="I45" s="52"/>
      <c r="J45" s="52"/>
      <c r="K45" s="144"/>
      <c r="L45" s="158">
        <f t="shared" si="8"/>
        <v>0</v>
      </c>
      <c r="M45" s="405">
        <f t="shared" si="9"/>
        <v>0</v>
      </c>
      <c r="N45" s="52"/>
      <c r="O45" s="52"/>
      <c r="P45" s="52"/>
      <c r="Q45" s="144"/>
      <c r="R45" s="158">
        <f t="shared" si="10"/>
        <v>0</v>
      </c>
      <c r="S45" s="405">
        <f t="shared" si="11"/>
        <v>0</v>
      </c>
      <c r="T45" s="105">
        <f t="shared" si="12"/>
        <v>0</v>
      </c>
      <c r="U45" s="41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</row>
    <row r="46" spans="1:85" s="3" customFormat="1" ht="18.75" thickBot="1">
      <c r="A46" s="51"/>
      <c r="B46" s="52"/>
      <c r="C46" s="52"/>
      <c r="D46" s="52"/>
      <c r="E46" s="144"/>
      <c r="F46" s="158">
        <f t="shared" si="6"/>
        <v>0</v>
      </c>
      <c r="G46" s="405">
        <f t="shared" si="7"/>
        <v>0</v>
      </c>
      <c r="H46" s="52"/>
      <c r="I46" s="52"/>
      <c r="J46" s="52"/>
      <c r="K46" s="144"/>
      <c r="L46" s="158">
        <f t="shared" si="8"/>
        <v>0</v>
      </c>
      <c r="M46" s="405">
        <f t="shared" si="9"/>
        <v>0</v>
      </c>
      <c r="N46" s="52"/>
      <c r="O46" s="52"/>
      <c r="P46" s="52"/>
      <c r="Q46" s="144"/>
      <c r="R46" s="158">
        <f t="shared" si="10"/>
        <v>0</v>
      </c>
      <c r="S46" s="405">
        <f t="shared" si="11"/>
        <v>0</v>
      </c>
      <c r="T46" s="105">
        <f t="shared" si="12"/>
        <v>0</v>
      </c>
      <c r="U46" s="41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</row>
    <row r="47" spans="1:85" s="51" customFormat="1" ht="22.5" customHeight="1" thickBot="1">
      <c r="A47" s="285"/>
      <c r="B47" s="4"/>
      <c r="C47" s="4"/>
      <c r="D47" s="4"/>
      <c r="E47" s="4"/>
      <c r="F47" s="287">
        <f t="shared" si="6"/>
        <v>0</v>
      </c>
      <c r="G47" s="406">
        <f t="shared" si="7"/>
        <v>0</v>
      </c>
      <c r="H47" s="52"/>
      <c r="I47" s="52"/>
      <c r="J47" s="52"/>
      <c r="K47" s="4"/>
      <c r="L47" s="287">
        <f t="shared" si="8"/>
        <v>0</v>
      </c>
      <c r="M47" s="406">
        <f>L47/40</f>
        <v>0</v>
      </c>
      <c r="N47" s="52"/>
      <c r="O47" s="52"/>
      <c r="P47" s="52"/>
      <c r="Q47" s="144"/>
      <c r="R47" s="158">
        <f t="shared" si="10"/>
        <v>0</v>
      </c>
      <c r="S47" s="405">
        <f t="shared" si="11"/>
        <v>0</v>
      </c>
      <c r="T47" s="105">
        <f t="shared" si="12"/>
        <v>0</v>
      </c>
      <c r="U47" s="413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</row>
    <row r="48" spans="1:85" s="3" customFormat="1">
      <c r="A48" s="1040" t="s">
        <v>21</v>
      </c>
      <c r="B48" s="409">
        <f>(SUM(B40:B47)/8)/34</f>
        <v>0</v>
      </c>
      <c r="C48" s="409">
        <f>(SUM(C40:C47)/8)/10</f>
        <v>0</v>
      </c>
      <c r="D48" s="409">
        <f>(SUM(D40:D47)/8)/8</f>
        <v>0</v>
      </c>
      <c r="E48" s="409">
        <f>(SUM(E40:E47)/8)/4</f>
        <v>0</v>
      </c>
      <c r="F48" s="409">
        <f>SUM(F40:F47)/8/62</f>
        <v>0</v>
      </c>
      <c r="G48" s="410">
        <f>SUM(G40:G47)/8</f>
        <v>0</v>
      </c>
      <c r="H48" s="409">
        <f>(SUM(H40:H47)/8)/28</f>
        <v>0</v>
      </c>
      <c r="I48" s="409">
        <f>(SUM(I40:I47)/8)/7</f>
        <v>0</v>
      </c>
      <c r="J48" s="409">
        <f>(SUM(J40:J47)/8)/6</f>
        <v>0</v>
      </c>
      <c r="K48" s="409"/>
      <c r="L48" s="409">
        <f>SUM(L40:L47)/8/40</f>
        <v>0</v>
      </c>
      <c r="M48" s="410">
        <f>SUM(M40:M47)/8</f>
        <v>0</v>
      </c>
      <c r="N48" s="411">
        <f>(SUM(N40:N47)/8)/34</f>
        <v>0</v>
      </c>
      <c r="O48" s="411">
        <f>(SUM(O40:O47)/8)/10</f>
        <v>0</v>
      </c>
      <c r="P48" s="411">
        <f>(SUM(P40:P47)/8)/8</f>
        <v>0</v>
      </c>
      <c r="Q48" s="411">
        <f>(SUM(Q40:Q47)/8)/8</f>
        <v>0</v>
      </c>
      <c r="R48" s="411">
        <f>SUM(R40:R47)/8/69</f>
        <v>0</v>
      </c>
      <c r="S48" s="412">
        <f>SUM(S40:S47)/8</f>
        <v>0</v>
      </c>
      <c r="T48" s="166">
        <f>SUM(T40:T47)/8</f>
        <v>0</v>
      </c>
      <c r="U48" s="414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</row>
    <row r="49" spans="1:25" s="3" customFormat="1" ht="16.5" thickBot="1">
      <c r="A49" s="1099" t="s">
        <v>3</v>
      </c>
      <c r="B49" s="1100"/>
      <c r="C49" s="1100"/>
      <c r="D49" s="1100"/>
      <c r="E49" s="1100"/>
      <c r="F49" s="1100"/>
      <c r="G49" s="1100"/>
      <c r="H49" s="1100"/>
      <c r="I49" s="1100"/>
      <c r="J49" s="1100"/>
      <c r="K49" s="1100"/>
      <c r="L49" s="1100"/>
      <c r="M49" s="1100"/>
      <c r="N49" s="1100"/>
      <c r="O49" s="1100"/>
      <c r="P49" s="1100"/>
      <c r="Q49" s="1100"/>
      <c r="R49" s="1100"/>
      <c r="S49" s="1101"/>
      <c r="T49" s="113"/>
    </row>
    <row r="50" spans="1:25" s="3" customFormat="1" ht="27">
      <c r="A50" s="1132" t="s">
        <v>65</v>
      </c>
      <c r="B50" s="1133"/>
      <c r="C50" s="1133"/>
      <c r="D50" s="1133"/>
      <c r="E50" s="1133"/>
      <c r="F50" s="1134"/>
      <c r="G50" s="407">
        <v>0.4</v>
      </c>
      <c r="H50" s="168"/>
      <c r="I50" s="169"/>
      <c r="J50" s="169"/>
      <c r="K50" s="169"/>
      <c r="L50" s="169"/>
      <c r="M50" s="170"/>
      <c r="N50" s="171"/>
      <c r="O50" s="172"/>
      <c r="P50" s="173"/>
      <c r="Q50" s="173"/>
      <c r="R50" s="173"/>
    </row>
    <row r="51" spans="1:25" s="3" customFormat="1" ht="27">
      <c r="A51" s="1102" t="s">
        <v>76</v>
      </c>
      <c r="B51" s="1103"/>
      <c r="C51" s="1103"/>
      <c r="D51" s="1103"/>
      <c r="E51" s="1103"/>
      <c r="F51" s="1103"/>
      <c r="G51" s="1103"/>
      <c r="H51" s="1104"/>
      <c r="I51" s="1104"/>
      <c r="J51" s="1104"/>
      <c r="K51" s="1104"/>
      <c r="L51" s="1105"/>
      <c r="M51" s="407">
        <v>0.3</v>
      </c>
      <c r="N51" s="174"/>
      <c r="O51" s="175"/>
      <c r="P51" s="176"/>
      <c r="Q51" s="176"/>
      <c r="R51" s="176"/>
      <c r="S51" s="167"/>
    </row>
    <row r="52" spans="1:25" s="3" customFormat="1" ht="20.25" customHeight="1">
      <c r="A52" s="1106" t="s">
        <v>78</v>
      </c>
      <c r="B52" s="1067"/>
      <c r="C52" s="1067"/>
      <c r="D52" s="1067"/>
      <c r="E52" s="1067"/>
      <c r="F52" s="1067"/>
      <c r="G52" s="1067"/>
      <c r="H52" s="1067"/>
      <c r="I52" s="1067"/>
      <c r="J52" s="1067"/>
      <c r="K52" s="1067"/>
      <c r="L52" s="1067"/>
      <c r="M52" s="1067"/>
      <c r="N52" s="1067"/>
      <c r="O52" s="1067"/>
      <c r="P52" s="1067"/>
      <c r="Q52" s="1067"/>
      <c r="R52" s="1067"/>
      <c r="S52" s="408">
        <v>0.3</v>
      </c>
    </row>
    <row r="53" spans="1:25" s="3" customFormat="1" ht="60" customHeight="1">
      <c r="B53" s="161" t="s">
        <v>65</v>
      </c>
      <c r="E53" s="68"/>
      <c r="F53" s="70"/>
      <c r="H53" s="111"/>
      <c r="M53" s="68"/>
      <c r="O53" s="60"/>
    </row>
    <row r="54" spans="1:25" s="3" customFormat="1" ht="27" customHeight="1">
      <c r="B54" s="1059" t="s">
        <v>75</v>
      </c>
      <c r="C54" s="1060"/>
      <c r="D54" s="1060"/>
      <c r="E54" s="1060"/>
      <c r="F54" s="1060"/>
      <c r="G54" s="1060"/>
      <c r="H54" s="1060"/>
      <c r="I54" s="1060"/>
      <c r="J54" s="1060"/>
      <c r="K54" s="1060"/>
      <c r="L54" s="1060"/>
      <c r="M54" s="1060"/>
      <c r="N54" s="1107" t="s">
        <v>67</v>
      </c>
      <c r="O54" s="1064"/>
      <c r="P54" s="1064"/>
      <c r="Q54" s="1064"/>
      <c r="R54" s="1107" t="s">
        <v>68</v>
      </c>
      <c r="S54" s="1064"/>
      <c r="T54" s="1107" t="s">
        <v>69</v>
      </c>
      <c r="U54" s="1064"/>
      <c r="V54" s="164"/>
      <c r="W54" s="165"/>
      <c r="X54" s="165"/>
      <c r="Y54" s="165"/>
    </row>
    <row r="55" spans="1:25" s="3" customFormat="1" ht="12.75">
      <c r="A55" s="1065"/>
      <c r="B55" s="162">
        <v>1</v>
      </c>
      <c r="C55" s="147">
        <v>2</v>
      </c>
      <c r="D55" s="147">
        <v>3</v>
      </c>
      <c r="E55" s="147">
        <v>4</v>
      </c>
      <c r="F55" s="147">
        <v>5</v>
      </c>
      <c r="G55" s="162">
        <v>6</v>
      </c>
      <c r="H55" s="147">
        <v>7</v>
      </c>
      <c r="I55" s="147">
        <v>8</v>
      </c>
      <c r="J55" s="147">
        <v>9</v>
      </c>
      <c r="K55" s="147">
        <v>10</v>
      </c>
      <c r="L55" s="146">
        <v>11</v>
      </c>
      <c r="M55" s="146">
        <v>12</v>
      </c>
      <c r="N55" s="146">
        <v>13</v>
      </c>
      <c r="O55" s="147">
        <v>14</v>
      </c>
      <c r="P55" s="147">
        <v>15</v>
      </c>
      <c r="Q55" s="147">
        <v>16</v>
      </c>
      <c r="R55" s="147">
        <v>17</v>
      </c>
      <c r="S55" s="147">
        <v>18</v>
      </c>
      <c r="T55" s="147">
        <v>19</v>
      </c>
      <c r="U55" s="147">
        <v>20</v>
      </c>
      <c r="V55" s="1097">
        <v>62</v>
      </c>
      <c r="W55" s="148"/>
      <c r="X55" s="1092">
        <f>62-6-6-4</f>
        <v>46</v>
      </c>
      <c r="Y55" s="1092" t="s">
        <v>6</v>
      </c>
    </row>
    <row r="56" spans="1:25" s="3" customFormat="1" ht="12.75">
      <c r="A56" s="1065"/>
      <c r="B56" s="162">
        <v>8</v>
      </c>
      <c r="C56" s="147">
        <v>1</v>
      </c>
      <c r="D56" s="147">
        <v>1</v>
      </c>
      <c r="E56" s="147">
        <v>1</v>
      </c>
      <c r="F56" s="147">
        <v>3</v>
      </c>
      <c r="G56" s="147">
        <v>2</v>
      </c>
      <c r="H56" s="147">
        <v>2</v>
      </c>
      <c r="I56" s="147">
        <v>2</v>
      </c>
      <c r="J56" s="147">
        <v>4</v>
      </c>
      <c r="K56" s="147">
        <v>4</v>
      </c>
      <c r="L56" s="149">
        <v>6</v>
      </c>
      <c r="M56" s="147">
        <v>6</v>
      </c>
      <c r="N56" s="147">
        <v>4</v>
      </c>
      <c r="O56" s="147">
        <v>2</v>
      </c>
      <c r="P56" s="147">
        <v>2</v>
      </c>
      <c r="Q56" s="147">
        <v>2</v>
      </c>
      <c r="R56" s="147">
        <v>6</v>
      </c>
      <c r="S56" s="147">
        <v>2</v>
      </c>
      <c r="T56" s="147">
        <v>2</v>
      </c>
      <c r="U56" s="147">
        <v>2</v>
      </c>
      <c r="V56" s="1097"/>
      <c r="W56" s="148" t="s">
        <v>6</v>
      </c>
      <c r="X56" s="1092"/>
      <c r="Y56" s="1092"/>
    </row>
    <row r="57" spans="1:25" s="3" customFormat="1" ht="15.75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>
        <f>SUM(B57:U57)</f>
        <v>0</v>
      </c>
      <c r="W57" s="153">
        <f>V57/62</f>
        <v>0</v>
      </c>
      <c r="X57" s="152">
        <f>V57-L57-M57-N57</f>
        <v>0</v>
      </c>
      <c r="Y57" s="163">
        <f>X57/46</f>
        <v>0</v>
      </c>
    </row>
    <row r="58" spans="1:25" s="3" customFormat="1" ht="15.75">
      <c r="A58" s="150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5"/>
      <c r="M58" s="154"/>
      <c r="N58" s="154"/>
      <c r="O58" s="154"/>
      <c r="P58" s="154"/>
      <c r="Q58" s="154"/>
      <c r="R58" s="154"/>
      <c r="S58" s="154"/>
      <c r="T58" s="154"/>
      <c r="U58" s="154"/>
      <c r="V58" s="155">
        <f t="shared" ref="V58:V63" si="13">SUM(B58:U58)</f>
        <v>0</v>
      </c>
      <c r="W58" s="153">
        <f t="shared" ref="W58:W63" si="14">V58/62</f>
        <v>0</v>
      </c>
      <c r="X58" s="152">
        <f t="shared" ref="X58:X63" si="15">V58-L58-M58-N58</f>
        <v>0</v>
      </c>
      <c r="Y58" s="163">
        <f t="shared" ref="Y58:Y63" si="16">X58/46</f>
        <v>0</v>
      </c>
    </row>
    <row r="59" spans="1:25" s="3" customFormat="1" ht="15.75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>
        <f t="shared" si="13"/>
        <v>0</v>
      </c>
      <c r="W59" s="153">
        <f t="shared" si="14"/>
        <v>0</v>
      </c>
      <c r="X59" s="152">
        <f t="shared" si="15"/>
        <v>0</v>
      </c>
      <c r="Y59" s="163">
        <f t="shared" si="16"/>
        <v>0</v>
      </c>
    </row>
    <row r="60" spans="1:25" s="3" customFormat="1" ht="15.75">
      <c r="A60" s="150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5"/>
      <c r="M60" s="154"/>
      <c r="N60" s="154"/>
      <c r="O60" s="154"/>
      <c r="P60" s="154"/>
      <c r="Q60" s="154"/>
      <c r="R60" s="154"/>
      <c r="S60" s="154"/>
      <c r="T60" s="154"/>
      <c r="U60" s="154"/>
      <c r="V60" s="155">
        <f t="shared" si="13"/>
        <v>0</v>
      </c>
      <c r="W60" s="153">
        <f t="shared" si="14"/>
        <v>0</v>
      </c>
      <c r="X60" s="152">
        <f t="shared" si="15"/>
        <v>0</v>
      </c>
      <c r="Y60" s="163">
        <f t="shared" si="16"/>
        <v>0</v>
      </c>
    </row>
    <row r="61" spans="1:25" s="3" customFormat="1" ht="15.75">
      <c r="A61" s="1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>
        <f t="shared" si="13"/>
        <v>0</v>
      </c>
      <c r="W61" s="153">
        <f t="shared" si="14"/>
        <v>0</v>
      </c>
      <c r="X61" s="152">
        <f t="shared" si="15"/>
        <v>0</v>
      </c>
      <c r="Y61" s="163">
        <f t="shared" si="16"/>
        <v>0</v>
      </c>
    </row>
    <row r="62" spans="1:25" s="3" customFormat="1" ht="15.75">
      <c r="A62" s="150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5"/>
      <c r="M62" s="154"/>
      <c r="N62" s="154"/>
      <c r="O62" s="154"/>
      <c r="P62" s="154"/>
      <c r="Q62" s="154"/>
      <c r="R62" s="154"/>
      <c r="S62" s="154"/>
      <c r="T62" s="154"/>
      <c r="U62" s="154"/>
      <c r="V62" s="155">
        <f t="shared" si="13"/>
        <v>0</v>
      </c>
      <c r="W62" s="153">
        <f t="shared" si="14"/>
        <v>0</v>
      </c>
      <c r="X62" s="152">
        <f t="shared" si="15"/>
        <v>0</v>
      </c>
      <c r="Y62" s="163">
        <f t="shared" si="16"/>
        <v>0</v>
      </c>
    </row>
    <row r="63" spans="1:25" s="3" customFormat="1" ht="15.75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>
        <f t="shared" si="13"/>
        <v>0</v>
      </c>
      <c r="W63" s="153">
        <f t="shared" si="14"/>
        <v>0</v>
      </c>
      <c r="X63" s="152">
        <f t="shared" si="15"/>
        <v>0</v>
      </c>
      <c r="Y63" s="163">
        <f t="shared" si="16"/>
        <v>0</v>
      </c>
    </row>
    <row r="64" spans="1:25" s="3" customFormat="1" ht="15.75">
      <c r="A64" s="150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5"/>
      <c r="M64" s="154"/>
      <c r="N64" s="154"/>
      <c r="O64" s="154"/>
      <c r="P64" s="154"/>
      <c r="Q64" s="154"/>
      <c r="R64" s="156"/>
      <c r="S64" s="156"/>
      <c r="T64" s="156"/>
      <c r="U64" s="156"/>
      <c r="V64" s="151">
        <f t="shared" ref="V64" si="17">SUM(B64:U64)</f>
        <v>0</v>
      </c>
      <c r="W64" s="153">
        <f t="shared" ref="W64" si="18">V64/62</f>
        <v>0</v>
      </c>
      <c r="X64" s="152">
        <f t="shared" ref="X64" si="19">V64-L64-M64-N64</f>
        <v>0</v>
      </c>
      <c r="Y64" s="163">
        <f t="shared" ref="Y64" si="20">X64/46</f>
        <v>0</v>
      </c>
    </row>
    <row r="65" spans="1:25" s="3" customFormat="1">
      <c r="A65" s="16"/>
      <c r="B65" s="16"/>
      <c r="C65" s="16"/>
      <c r="D65" s="16"/>
      <c r="E65" s="158"/>
      <c r="F65" s="159"/>
      <c r="G65" s="16"/>
      <c r="H65" s="160"/>
      <c r="I65" s="16"/>
      <c r="J65" s="16"/>
      <c r="K65" s="16"/>
      <c r="L65" s="16"/>
      <c r="M65" s="158"/>
      <c r="N65" s="16"/>
      <c r="O65" s="59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s="3" customFormat="1">
      <c r="E66" s="68"/>
      <c r="F66" s="70"/>
      <c r="H66" s="111"/>
      <c r="M66" s="68"/>
      <c r="O66" s="60"/>
    </row>
    <row r="67" spans="1:25" s="3" customFormat="1" ht="30">
      <c r="B67" s="161" t="s">
        <v>76</v>
      </c>
      <c r="E67" s="68"/>
      <c r="F67" s="70"/>
      <c r="H67" s="111"/>
      <c r="M67" s="68"/>
      <c r="O67" s="60"/>
    </row>
    <row r="68" spans="1:25" s="3" customFormat="1" ht="20.25">
      <c r="B68" s="206" t="s">
        <v>80</v>
      </c>
      <c r="C68" s="206" t="s">
        <v>80</v>
      </c>
      <c r="D68" s="204" t="s">
        <v>81</v>
      </c>
      <c r="E68" s="206" t="s">
        <v>80</v>
      </c>
      <c r="F68" s="206" t="s">
        <v>80</v>
      </c>
      <c r="G68" s="206" t="s">
        <v>80</v>
      </c>
      <c r="H68" s="204" t="s">
        <v>81</v>
      </c>
      <c r="I68" s="205" t="s">
        <v>82</v>
      </c>
      <c r="J68" s="205" t="s">
        <v>82</v>
      </c>
      <c r="K68" s="206" t="s">
        <v>80</v>
      </c>
      <c r="L68" s="206" t="s">
        <v>80</v>
      </c>
      <c r="M68" s="204" t="s">
        <v>81</v>
      </c>
      <c r="N68" s="207" t="s">
        <v>80</v>
      </c>
      <c r="O68" s="208" t="s">
        <v>80</v>
      </c>
      <c r="P68" s="208" t="s">
        <v>80</v>
      </c>
      <c r="Q68" s="164"/>
      <c r="R68" s="1068"/>
      <c r="S68" s="1069"/>
      <c r="T68" s="1068"/>
      <c r="U68" s="1069"/>
      <c r="V68" s="180"/>
    </row>
    <row r="69" spans="1:25" s="3" customFormat="1" ht="20.25">
      <c r="B69" s="211">
        <v>28</v>
      </c>
      <c r="C69" s="286">
        <f>B69/41</f>
        <v>0.68292682926829273</v>
      </c>
      <c r="D69" s="197">
        <v>7</v>
      </c>
      <c r="E69" s="214">
        <f>D69/41</f>
        <v>0.17073170731707318</v>
      </c>
      <c r="F69" s="192"/>
      <c r="G69" s="192"/>
      <c r="H69" s="197"/>
      <c r="I69" s="201">
        <v>6</v>
      </c>
      <c r="J69" s="213">
        <f>I69/41</f>
        <v>0.14634146341463414</v>
      </c>
      <c r="K69" s="192"/>
      <c r="L69" s="192"/>
      <c r="M69" s="197"/>
      <c r="N69" s="193"/>
      <c r="O69" s="194"/>
      <c r="P69" s="194"/>
      <c r="Q69" s="212"/>
      <c r="R69" s="195"/>
      <c r="S69" s="196"/>
      <c r="T69" s="195"/>
      <c r="U69" s="196"/>
      <c r="V69" s="180"/>
    </row>
    <row r="70" spans="1:25" s="3" customFormat="1" ht="12.75">
      <c r="A70" s="1089" t="s">
        <v>666</v>
      </c>
      <c r="B70" s="162">
        <v>1</v>
      </c>
      <c r="C70" s="149">
        <v>2</v>
      </c>
      <c r="D70" s="198">
        <v>3</v>
      </c>
      <c r="E70" s="149">
        <v>4</v>
      </c>
      <c r="F70" s="149">
        <v>5</v>
      </c>
      <c r="G70" s="162">
        <v>6</v>
      </c>
      <c r="H70" s="198">
        <v>7</v>
      </c>
      <c r="I70" s="202">
        <v>8</v>
      </c>
      <c r="J70" s="202">
        <v>9</v>
      </c>
      <c r="K70" s="149">
        <v>10</v>
      </c>
      <c r="L70" s="162">
        <v>11</v>
      </c>
      <c r="M70" s="200">
        <v>12</v>
      </c>
      <c r="N70" s="162">
        <v>13</v>
      </c>
      <c r="O70" s="149">
        <v>14</v>
      </c>
      <c r="P70" s="149">
        <v>15</v>
      </c>
      <c r="Q70" s="1091">
        <v>40</v>
      </c>
      <c r="R70" s="181"/>
      <c r="S70" s="181"/>
      <c r="T70" s="181"/>
      <c r="U70" s="181"/>
      <c r="V70" s="1090"/>
    </row>
    <row r="71" spans="1:25" s="3" customFormat="1" ht="13.5" thickBot="1">
      <c r="A71" s="1089"/>
      <c r="B71" s="209">
        <v>2</v>
      </c>
      <c r="C71" s="210">
        <v>2</v>
      </c>
      <c r="D71" s="198">
        <v>2</v>
      </c>
      <c r="E71" s="210">
        <v>2</v>
      </c>
      <c r="F71" s="210">
        <v>1</v>
      </c>
      <c r="G71" s="210">
        <v>2</v>
      </c>
      <c r="H71" s="198">
        <v>2</v>
      </c>
      <c r="I71" s="202">
        <v>3</v>
      </c>
      <c r="J71" s="202">
        <v>3</v>
      </c>
      <c r="K71" s="210">
        <v>10</v>
      </c>
      <c r="L71" s="210">
        <v>6</v>
      </c>
      <c r="M71" s="198">
        <v>3</v>
      </c>
      <c r="N71" s="210">
        <v>1</v>
      </c>
      <c r="O71" s="210">
        <v>1</v>
      </c>
      <c r="P71" s="210">
        <v>1</v>
      </c>
      <c r="Q71" s="1091"/>
      <c r="R71" s="190" t="s">
        <v>6</v>
      </c>
      <c r="S71" s="181"/>
      <c r="T71" s="181"/>
      <c r="U71" s="181"/>
      <c r="V71" s="1090"/>
    </row>
    <row r="72" spans="1:25" s="3" customFormat="1" ht="18.75" thickBot="1">
      <c r="A72" s="50"/>
      <c r="B72" s="151"/>
      <c r="C72" s="151"/>
      <c r="D72" s="199"/>
      <c r="E72" s="151"/>
      <c r="F72" s="151"/>
      <c r="G72" s="151"/>
      <c r="H72" s="199"/>
      <c r="I72" s="203"/>
      <c r="J72" s="203"/>
      <c r="K72" s="151"/>
      <c r="L72" s="151"/>
      <c r="M72" s="199"/>
      <c r="N72" s="151"/>
      <c r="O72" s="151"/>
      <c r="P72" s="151"/>
      <c r="Q72" s="191">
        <f>SUM(B72:P72)</f>
        <v>0</v>
      </c>
      <c r="R72" s="215">
        <f>Q72/40</f>
        <v>0</v>
      </c>
      <c r="S72" s="182"/>
      <c r="T72" s="182"/>
      <c r="U72" s="182"/>
      <c r="V72" s="181"/>
    </row>
    <row r="73" spans="1:25" s="3" customFormat="1" ht="18.75" thickBot="1">
      <c r="A73" s="51"/>
      <c r="B73" s="154"/>
      <c r="C73" s="154"/>
      <c r="D73" s="199"/>
      <c r="E73" s="154"/>
      <c r="F73" s="154"/>
      <c r="G73" s="154"/>
      <c r="H73" s="199"/>
      <c r="I73" s="203"/>
      <c r="J73" s="203"/>
      <c r="K73" s="184"/>
      <c r="L73" s="184"/>
      <c r="M73" s="199"/>
      <c r="N73" s="154"/>
      <c r="O73" s="154"/>
      <c r="P73" s="154"/>
      <c r="Q73" s="191">
        <f t="shared" ref="Q73:Q79" si="21">SUM(B73:P73)</f>
        <v>0</v>
      </c>
      <c r="R73" s="215">
        <f>Q73/40</f>
        <v>0</v>
      </c>
      <c r="S73" s="182"/>
      <c r="T73" s="182"/>
      <c r="U73" s="182"/>
      <c r="V73" s="181"/>
    </row>
    <row r="74" spans="1:25" s="3" customFormat="1" ht="18.75" thickBot="1">
      <c r="A74" s="51"/>
      <c r="B74" s="151"/>
      <c r="C74" s="151"/>
      <c r="D74" s="199"/>
      <c r="E74" s="151"/>
      <c r="F74" s="151"/>
      <c r="G74" s="151"/>
      <c r="H74" s="199"/>
      <c r="I74" s="203"/>
      <c r="J74" s="203"/>
      <c r="K74" s="151"/>
      <c r="L74" s="151"/>
      <c r="M74" s="199"/>
      <c r="N74" s="151"/>
      <c r="O74" s="151"/>
      <c r="P74" s="151"/>
      <c r="Q74" s="191">
        <f t="shared" si="21"/>
        <v>0</v>
      </c>
      <c r="R74" s="215">
        <f t="shared" ref="R74:R79" si="22">Q74/40</f>
        <v>0</v>
      </c>
      <c r="S74" s="182"/>
      <c r="T74" s="182"/>
      <c r="U74" s="182"/>
      <c r="V74" s="181"/>
    </row>
    <row r="75" spans="1:25" s="3" customFormat="1" ht="18.75" thickBot="1">
      <c r="A75" s="51"/>
      <c r="B75" s="154"/>
      <c r="C75" s="154"/>
      <c r="D75" s="199"/>
      <c r="E75" s="154"/>
      <c r="F75" s="154"/>
      <c r="G75" s="154"/>
      <c r="H75" s="199"/>
      <c r="I75" s="203"/>
      <c r="J75" s="203"/>
      <c r="K75" s="154"/>
      <c r="L75" s="184"/>
      <c r="M75" s="199"/>
      <c r="N75" s="154"/>
      <c r="O75" s="154"/>
      <c r="P75" s="154"/>
      <c r="Q75" s="191">
        <f t="shared" si="21"/>
        <v>0</v>
      </c>
      <c r="R75" s="215">
        <f t="shared" si="22"/>
        <v>0</v>
      </c>
      <c r="S75" s="182"/>
      <c r="T75" s="182"/>
      <c r="U75" s="182"/>
      <c r="V75" s="181"/>
    </row>
    <row r="76" spans="1:25" s="3" customFormat="1" ht="18.75" thickBot="1">
      <c r="A76" s="51"/>
      <c r="B76" s="151"/>
      <c r="C76" s="151"/>
      <c r="D76" s="199"/>
      <c r="E76" s="151"/>
      <c r="F76" s="151"/>
      <c r="G76" s="151"/>
      <c r="H76" s="199"/>
      <c r="I76" s="203"/>
      <c r="J76" s="203"/>
      <c r="K76" s="151"/>
      <c r="L76" s="151"/>
      <c r="M76" s="199"/>
      <c r="N76" s="151"/>
      <c r="O76" s="151"/>
      <c r="P76" s="151"/>
      <c r="Q76" s="191">
        <f t="shared" si="21"/>
        <v>0</v>
      </c>
      <c r="R76" s="215">
        <f t="shared" si="22"/>
        <v>0</v>
      </c>
      <c r="S76" s="182"/>
      <c r="T76" s="182"/>
      <c r="U76" s="182"/>
      <c r="V76" s="181"/>
    </row>
    <row r="77" spans="1:25" s="3" customFormat="1" ht="18.75" thickBot="1">
      <c r="A77" s="51"/>
      <c r="B77" s="154"/>
      <c r="C77" s="154"/>
      <c r="D77" s="199"/>
      <c r="E77" s="154"/>
      <c r="F77" s="154"/>
      <c r="G77" s="154"/>
      <c r="H77" s="199"/>
      <c r="I77" s="203"/>
      <c r="J77" s="203"/>
      <c r="K77" s="154"/>
      <c r="L77" s="184"/>
      <c r="M77" s="199"/>
      <c r="N77" s="154"/>
      <c r="O77" s="154"/>
      <c r="P77" s="154"/>
      <c r="Q77" s="191">
        <f t="shared" si="21"/>
        <v>0</v>
      </c>
      <c r="R77" s="215">
        <f t="shared" si="22"/>
        <v>0</v>
      </c>
      <c r="S77" s="182"/>
      <c r="T77" s="182"/>
      <c r="U77" s="182"/>
      <c r="V77" s="181"/>
    </row>
    <row r="78" spans="1:25" s="3" customFormat="1" ht="18.75" thickBot="1">
      <c r="A78" s="51"/>
      <c r="B78" s="151"/>
      <c r="C78" s="151"/>
      <c r="D78" s="199"/>
      <c r="E78" s="151"/>
      <c r="F78" s="151"/>
      <c r="G78" s="151"/>
      <c r="H78" s="199"/>
      <c r="I78" s="203"/>
      <c r="J78" s="203"/>
      <c r="K78" s="151"/>
      <c r="L78" s="151"/>
      <c r="M78" s="199"/>
      <c r="N78" s="151"/>
      <c r="O78" s="151"/>
      <c r="P78" s="151"/>
      <c r="Q78" s="191">
        <f t="shared" si="21"/>
        <v>0</v>
      </c>
      <c r="R78" s="215">
        <f t="shared" si="22"/>
        <v>0</v>
      </c>
      <c r="S78" s="182"/>
      <c r="T78" s="182"/>
      <c r="U78" s="182"/>
      <c r="V78" s="181"/>
    </row>
    <row r="79" spans="1:25" s="3" customFormat="1" ht="18.75" thickBot="1">
      <c r="A79" s="51"/>
      <c r="B79" s="154"/>
      <c r="C79" s="154"/>
      <c r="D79" s="199"/>
      <c r="E79" s="154"/>
      <c r="F79" s="154"/>
      <c r="G79" s="154"/>
      <c r="H79" s="199"/>
      <c r="I79" s="203"/>
      <c r="J79" s="203"/>
      <c r="K79" s="154"/>
      <c r="L79" s="184"/>
      <c r="M79" s="199"/>
      <c r="N79" s="154"/>
      <c r="O79" s="154"/>
      <c r="P79" s="154"/>
      <c r="Q79" s="191">
        <f t="shared" si="21"/>
        <v>0</v>
      </c>
      <c r="R79" s="215">
        <f t="shared" si="22"/>
        <v>0</v>
      </c>
      <c r="S79" s="183"/>
      <c r="T79" s="183"/>
      <c r="U79" s="183"/>
      <c r="V79" s="181"/>
    </row>
    <row r="80" spans="1:25" s="3" customFormat="1">
      <c r="A80" s="16"/>
      <c r="B80" s="16"/>
      <c r="C80" s="16"/>
      <c r="D80" s="16"/>
      <c r="E80" s="16"/>
      <c r="F80" s="159"/>
      <c r="G80" s="16"/>
      <c r="H80" s="185"/>
      <c r="I80" s="16"/>
      <c r="J80" s="16"/>
      <c r="K80" s="16"/>
      <c r="L80" s="16"/>
      <c r="M80" s="16"/>
      <c r="N80" s="16"/>
      <c r="O80" s="59"/>
      <c r="P80" s="16"/>
      <c r="Q80" s="16"/>
      <c r="R80" s="179"/>
      <c r="S80" s="179"/>
      <c r="T80" s="179"/>
      <c r="U80" s="179"/>
      <c r="V80" s="179"/>
    </row>
    <row r="81" spans="1:25" s="3" customFormat="1">
      <c r="A81" s="173"/>
      <c r="B81" s="173"/>
      <c r="C81" s="173"/>
      <c r="D81" s="173"/>
      <c r="E81" s="173"/>
      <c r="F81" s="293"/>
      <c r="G81" s="173"/>
      <c r="H81" s="294"/>
      <c r="I81" s="173"/>
      <c r="J81" s="173"/>
      <c r="K81" s="173"/>
      <c r="L81" s="173"/>
      <c r="M81" s="173"/>
      <c r="N81" s="173"/>
      <c r="O81" s="172"/>
      <c r="P81" s="173"/>
      <c r="Q81" s="173"/>
      <c r="R81" s="173"/>
      <c r="S81" s="173"/>
      <c r="T81" s="173"/>
      <c r="U81" s="173"/>
      <c r="V81" s="173"/>
    </row>
    <row r="82" spans="1:25" s="3" customFormat="1" ht="30.75" thickBot="1">
      <c r="B82" s="161" t="s">
        <v>453</v>
      </c>
      <c r="E82" s="68"/>
      <c r="F82" s="70"/>
      <c r="H82" s="111"/>
      <c r="M82" s="68"/>
      <c r="O82" s="60"/>
    </row>
    <row r="83" spans="1:25" s="3" customFormat="1" ht="30.75" thickBot="1">
      <c r="B83" s="1059" t="s">
        <v>75</v>
      </c>
      <c r="C83" s="1060"/>
      <c r="D83" s="1060"/>
      <c r="E83" s="1060"/>
      <c r="F83" s="1060"/>
      <c r="G83" s="1060"/>
      <c r="H83" s="1060"/>
      <c r="I83" s="1060"/>
      <c r="J83" s="1060"/>
      <c r="K83" s="1060"/>
      <c r="L83" s="1060"/>
      <c r="M83" s="1060"/>
      <c r="N83" s="388"/>
      <c r="O83" s="402" t="s">
        <v>462</v>
      </c>
      <c r="P83" s="1057" t="s">
        <v>461</v>
      </c>
      <c r="Q83" s="1058"/>
      <c r="R83" s="1061" t="s">
        <v>460</v>
      </c>
      <c r="S83" s="1062"/>
      <c r="T83" s="1063"/>
      <c r="U83" s="1064"/>
      <c r="V83" s="164"/>
      <c r="W83" s="165"/>
      <c r="X83" s="173"/>
      <c r="Y83" s="173"/>
    </row>
    <row r="84" spans="1:25" s="3" customFormat="1" ht="12.75">
      <c r="A84" s="1065"/>
      <c r="B84" s="162">
        <v>1</v>
      </c>
      <c r="C84" s="149">
        <v>2</v>
      </c>
      <c r="D84" s="149" t="s">
        <v>454</v>
      </c>
      <c r="E84" s="149" t="s">
        <v>455</v>
      </c>
      <c r="F84" s="149">
        <v>4</v>
      </c>
      <c r="G84" s="162">
        <v>5</v>
      </c>
      <c r="H84" s="149">
        <v>6</v>
      </c>
      <c r="I84" s="149">
        <v>7</v>
      </c>
      <c r="J84" s="149">
        <v>8</v>
      </c>
      <c r="K84" s="387" t="s">
        <v>456</v>
      </c>
      <c r="L84" s="162" t="s">
        <v>457</v>
      </c>
      <c r="M84" s="162" t="s">
        <v>458</v>
      </c>
      <c r="N84" s="162" t="s">
        <v>459</v>
      </c>
      <c r="O84" s="390">
        <v>11</v>
      </c>
      <c r="P84" s="390">
        <v>12</v>
      </c>
      <c r="Q84" s="390">
        <v>13</v>
      </c>
      <c r="R84" s="390">
        <v>14</v>
      </c>
      <c r="S84" s="390"/>
      <c r="T84" s="149"/>
      <c r="U84" s="149"/>
      <c r="V84" s="376"/>
      <c r="W84" s="395"/>
      <c r="X84" s="1056"/>
      <c r="Y84" s="1056"/>
    </row>
    <row r="85" spans="1:25" s="400" customFormat="1" ht="13.5" thickBot="1">
      <c r="A85" s="1065"/>
      <c r="B85" s="397">
        <v>2</v>
      </c>
      <c r="C85" s="398">
        <v>4</v>
      </c>
      <c r="D85" s="398">
        <v>2</v>
      </c>
      <c r="E85" s="398">
        <v>2</v>
      </c>
      <c r="F85" s="398">
        <v>8</v>
      </c>
      <c r="G85" s="398">
        <v>7</v>
      </c>
      <c r="H85" s="398">
        <v>2</v>
      </c>
      <c r="I85" s="398">
        <v>6</v>
      </c>
      <c r="J85" s="398">
        <v>2</v>
      </c>
      <c r="K85" s="398">
        <v>2</v>
      </c>
      <c r="L85" s="398">
        <v>2</v>
      </c>
      <c r="M85" s="398">
        <v>4</v>
      </c>
      <c r="N85" s="398">
        <v>4</v>
      </c>
      <c r="O85" s="398">
        <v>6</v>
      </c>
      <c r="P85" s="398">
        <v>6</v>
      </c>
      <c r="Q85" s="398">
        <v>2</v>
      </c>
      <c r="R85" s="398">
        <v>8</v>
      </c>
      <c r="S85" s="398"/>
      <c r="T85" s="398"/>
      <c r="U85" s="398"/>
      <c r="V85" s="398">
        <f>SUM(B85:U85)</f>
        <v>69</v>
      </c>
      <c r="W85" s="399" t="s">
        <v>6</v>
      </c>
      <c r="X85" s="1056"/>
      <c r="Y85" s="1056"/>
    </row>
    <row r="86" spans="1:25" s="3" customFormat="1" ht="16.5" thickBot="1">
      <c r="A86" s="10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376">
        <f t="shared" ref="V86:V93" si="23">SUM(B86:U86)</f>
        <v>0</v>
      </c>
      <c r="W86" s="396">
        <f>V86/69</f>
        <v>0</v>
      </c>
      <c r="X86" s="393"/>
      <c r="Y86" s="394"/>
    </row>
    <row r="87" spans="1:25" s="3" customFormat="1" ht="16.5" thickBot="1">
      <c r="A87" s="391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5"/>
      <c r="M87" s="154"/>
      <c r="N87" s="154"/>
      <c r="O87" s="154"/>
      <c r="P87" s="154"/>
      <c r="Q87" s="154"/>
      <c r="R87" s="154"/>
      <c r="S87" s="154"/>
      <c r="T87" s="154"/>
      <c r="U87" s="154"/>
      <c r="V87" s="376">
        <f t="shared" si="23"/>
        <v>0</v>
      </c>
      <c r="W87" s="396">
        <f t="shared" ref="W87:W93" si="24">V87/69</f>
        <v>0</v>
      </c>
      <c r="X87" s="393"/>
      <c r="Y87" s="394"/>
    </row>
    <row r="88" spans="1:25" s="3" customFormat="1" ht="16.5" thickBot="1">
      <c r="A88" s="39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376">
        <f t="shared" si="23"/>
        <v>0</v>
      </c>
      <c r="W88" s="396">
        <f t="shared" si="24"/>
        <v>0</v>
      </c>
      <c r="X88" s="393"/>
      <c r="Y88" s="394"/>
    </row>
    <row r="89" spans="1:25" s="3" customFormat="1" ht="16.5" thickBot="1">
      <c r="A89" s="391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5"/>
      <c r="M89" s="154"/>
      <c r="N89" s="154"/>
      <c r="O89" s="154"/>
      <c r="P89" s="154"/>
      <c r="Q89" s="154"/>
      <c r="R89" s="154"/>
      <c r="S89" s="154"/>
      <c r="T89" s="154"/>
      <c r="U89" s="154"/>
      <c r="V89" s="376">
        <f t="shared" si="23"/>
        <v>0</v>
      </c>
      <c r="W89" s="396">
        <f t="shared" si="24"/>
        <v>0</v>
      </c>
      <c r="X89" s="393"/>
      <c r="Y89" s="394"/>
    </row>
    <row r="90" spans="1:25" s="3" customFormat="1" ht="16.5" thickBot="1">
      <c r="A90" s="39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376">
        <f t="shared" si="23"/>
        <v>0</v>
      </c>
      <c r="W90" s="396">
        <f t="shared" si="24"/>
        <v>0</v>
      </c>
      <c r="X90" s="393"/>
      <c r="Y90" s="394"/>
    </row>
    <row r="91" spans="1:25" s="3" customFormat="1" ht="16.5" thickBot="1">
      <c r="A91" s="391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5"/>
      <c r="M91" s="154"/>
      <c r="N91" s="154"/>
      <c r="O91" s="154"/>
      <c r="P91" s="154"/>
      <c r="Q91" s="154"/>
      <c r="R91" s="154"/>
      <c r="S91" s="154"/>
      <c r="T91" s="154"/>
      <c r="U91" s="154"/>
      <c r="V91" s="376">
        <f t="shared" si="23"/>
        <v>0</v>
      </c>
      <c r="W91" s="396">
        <f t="shared" si="24"/>
        <v>0</v>
      </c>
      <c r="X91" s="393"/>
      <c r="Y91" s="394"/>
    </row>
    <row r="92" spans="1:25" s="3" customFormat="1" ht="16.5" thickBot="1">
      <c r="A92" s="39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376">
        <f t="shared" si="23"/>
        <v>0</v>
      </c>
      <c r="W92" s="396">
        <f t="shared" si="24"/>
        <v>0</v>
      </c>
      <c r="X92" s="393"/>
      <c r="Y92" s="394"/>
    </row>
    <row r="93" spans="1:25" s="3" customFormat="1" ht="16.5" thickBot="1">
      <c r="A93" s="391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5"/>
      <c r="M93" s="154"/>
      <c r="N93" s="154"/>
      <c r="O93" s="154"/>
      <c r="P93" s="154"/>
      <c r="Q93" s="154"/>
      <c r="R93" s="156"/>
      <c r="S93" s="156"/>
      <c r="T93" s="156"/>
      <c r="U93" s="156"/>
      <c r="V93" s="376">
        <f t="shared" si="23"/>
        <v>0</v>
      </c>
      <c r="W93" s="396">
        <f t="shared" si="24"/>
        <v>0</v>
      </c>
      <c r="X93" s="393"/>
      <c r="Y93" s="394"/>
    </row>
    <row r="94" spans="1:25" s="3" customFormat="1">
      <c r="A94" s="16"/>
      <c r="B94" s="16"/>
      <c r="C94" s="16"/>
      <c r="D94" s="16"/>
      <c r="E94" s="158"/>
      <c r="F94" s="159"/>
      <c r="G94" s="16"/>
      <c r="H94" s="160"/>
      <c r="I94" s="16"/>
      <c r="J94" s="16"/>
      <c r="K94" s="16"/>
      <c r="L94" s="16"/>
      <c r="M94" s="158"/>
      <c r="N94" s="16"/>
      <c r="O94" s="59"/>
      <c r="P94" s="16"/>
      <c r="Q94" s="16"/>
      <c r="R94" s="16"/>
      <c r="S94" s="16"/>
      <c r="T94" s="16"/>
      <c r="U94" s="16"/>
      <c r="V94" s="16"/>
      <c r="W94" s="392"/>
      <c r="X94" s="173"/>
      <c r="Y94" s="173"/>
    </row>
    <row r="95" spans="1:25" s="3" customFormat="1">
      <c r="F95" s="70"/>
      <c r="H95" s="186"/>
      <c r="O95" s="60"/>
    </row>
    <row r="96" spans="1:25" s="3" customFormat="1">
      <c r="F96" s="70"/>
      <c r="H96" s="186"/>
      <c r="O96" s="60"/>
    </row>
    <row r="97" spans="1:22" s="3" customFormat="1">
      <c r="F97" s="70"/>
      <c r="H97" s="186"/>
      <c r="O97" s="60"/>
    </row>
    <row r="98" spans="1:22" s="3" customFormat="1">
      <c r="F98" s="70"/>
      <c r="H98" s="186"/>
      <c r="O98" s="60"/>
    </row>
    <row r="99" spans="1:22" s="3" customFormat="1" ht="33.75">
      <c r="A99" s="505" t="s">
        <v>79</v>
      </c>
      <c r="B99" s="1"/>
      <c r="C99" s="1"/>
      <c r="D99" s="6"/>
      <c r="E99" s="6"/>
      <c r="F99" s="187"/>
      <c r="G99" s="6" t="s">
        <v>83</v>
      </c>
      <c r="H99" s="188"/>
      <c r="I99" s="6"/>
      <c r="J99" s="189"/>
      <c r="K99" s="189"/>
      <c r="L99" s="6"/>
      <c r="M99" s="6"/>
      <c r="N99" s="5"/>
      <c r="O99" s="55"/>
    </row>
    <row r="100" spans="1:22" s="3" customFormat="1" ht="13.5" thickBot="1">
      <c r="A100" s="8" t="s">
        <v>15</v>
      </c>
      <c r="B100" s="1076"/>
      <c r="C100" s="1076"/>
      <c r="D100" s="1076"/>
      <c r="E100" s="1076"/>
      <c r="F100" s="1076"/>
      <c r="G100" s="1076"/>
      <c r="H100" s="1076"/>
      <c r="I100" s="1076"/>
      <c r="J100" s="1076"/>
      <c r="K100" s="1076"/>
      <c r="L100" s="1076"/>
      <c r="M100" s="1076"/>
      <c r="N100" s="1076"/>
      <c r="O100" s="1076"/>
    </row>
    <row r="101" spans="1:22" s="3" customFormat="1" ht="18.75" customHeight="1" thickBot="1">
      <c r="A101" s="72"/>
      <c r="B101" s="1077" t="s">
        <v>515</v>
      </c>
      <c r="C101" s="1078"/>
      <c r="D101" s="1078"/>
      <c r="E101" s="1078"/>
      <c r="F101" s="1078"/>
      <c r="G101" s="1078"/>
      <c r="H101" s="1077" t="s">
        <v>512</v>
      </c>
      <c r="I101" s="1078"/>
      <c r="J101" s="1078"/>
      <c r="K101" s="1078"/>
      <c r="L101" s="1078"/>
      <c r="M101" s="1079"/>
      <c r="N101" s="1077" t="s">
        <v>507</v>
      </c>
      <c r="O101" s="1078"/>
      <c r="P101" s="1078"/>
      <c r="Q101" s="1078"/>
      <c r="R101" s="1078"/>
      <c r="S101" s="1079"/>
      <c r="T101" s="733"/>
      <c r="U101" s="733"/>
    </row>
    <row r="102" spans="1:22" s="3" customFormat="1" ht="12.75" customHeight="1">
      <c r="A102" s="1080"/>
      <c r="B102" s="1083" t="s">
        <v>42</v>
      </c>
      <c r="C102" s="1083" t="s">
        <v>24</v>
      </c>
      <c r="D102" s="1122" t="s">
        <v>66</v>
      </c>
      <c r="E102" s="1122" t="s">
        <v>22</v>
      </c>
      <c r="F102" s="1121"/>
      <c r="G102" s="1121" t="s">
        <v>2</v>
      </c>
      <c r="H102" s="1083" t="s">
        <v>42</v>
      </c>
      <c r="I102" s="1083" t="s">
        <v>24</v>
      </c>
      <c r="J102" s="1122" t="s">
        <v>66</v>
      </c>
      <c r="K102" s="1122" t="s">
        <v>22</v>
      </c>
      <c r="L102" s="1121"/>
      <c r="M102" s="1121" t="s">
        <v>2</v>
      </c>
      <c r="N102" s="1084" t="s">
        <v>42</v>
      </c>
      <c r="O102" s="1084" t="s">
        <v>24</v>
      </c>
      <c r="P102" s="1123" t="s">
        <v>66</v>
      </c>
      <c r="Q102" s="1123" t="s">
        <v>22</v>
      </c>
      <c r="R102" s="1135" t="s">
        <v>667</v>
      </c>
      <c r="S102" s="1086" t="s">
        <v>2</v>
      </c>
      <c r="T102" s="1137" t="s">
        <v>1</v>
      </c>
      <c r="U102" s="1088"/>
      <c r="V102" s="1124"/>
    </row>
    <row r="103" spans="1:22" s="3" customFormat="1" ht="12.75" customHeight="1">
      <c r="A103" s="1081"/>
      <c r="B103" s="1084"/>
      <c r="C103" s="1084"/>
      <c r="D103" s="1123"/>
      <c r="E103" s="1123"/>
      <c r="F103" s="1086"/>
      <c r="G103" s="1086"/>
      <c r="H103" s="1084"/>
      <c r="I103" s="1084"/>
      <c r="J103" s="1123"/>
      <c r="K103" s="1123"/>
      <c r="L103" s="1086"/>
      <c r="M103" s="1086"/>
      <c r="N103" s="1084"/>
      <c r="O103" s="1084"/>
      <c r="P103" s="1123"/>
      <c r="Q103" s="1123"/>
      <c r="R103" s="1135"/>
      <c r="S103" s="1086"/>
      <c r="T103" s="1137"/>
      <c r="U103" s="1088"/>
      <c r="V103" s="1124"/>
    </row>
    <row r="104" spans="1:22" s="3" customFormat="1" ht="12.75" customHeight="1">
      <c r="A104" s="1081"/>
      <c r="B104" s="1084"/>
      <c r="C104" s="1084"/>
      <c r="D104" s="1123"/>
      <c r="E104" s="1123"/>
      <c r="F104" s="1086"/>
      <c r="G104" s="1086"/>
      <c r="H104" s="1084"/>
      <c r="I104" s="1084"/>
      <c r="J104" s="1123"/>
      <c r="K104" s="1123"/>
      <c r="L104" s="1086"/>
      <c r="M104" s="1086"/>
      <c r="N104" s="1084"/>
      <c r="O104" s="1084"/>
      <c r="P104" s="1123"/>
      <c r="Q104" s="1123"/>
      <c r="R104" s="1135"/>
      <c r="S104" s="1086"/>
      <c r="T104" s="1137"/>
      <c r="U104" s="1088"/>
      <c r="V104" s="1124"/>
    </row>
    <row r="105" spans="1:22" s="3" customFormat="1" ht="12.75" customHeight="1">
      <c r="A105" s="1081"/>
      <c r="B105" s="1084"/>
      <c r="C105" s="1084"/>
      <c r="D105" s="1123"/>
      <c r="E105" s="1123"/>
      <c r="F105" s="1086"/>
      <c r="G105" s="1086"/>
      <c r="H105" s="1084"/>
      <c r="I105" s="1084"/>
      <c r="J105" s="1123"/>
      <c r="K105" s="1123"/>
      <c r="L105" s="1086"/>
      <c r="M105" s="1086"/>
      <c r="N105" s="1084"/>
      <c r="O105" s="1084"/>
      <c r="P105" s="1123"/>
      <c r="Q105" s="1123"/>
      <c r="R105" s="1135"/>
      <c r="S105" s="1086"/>
      <c r="T105" s="1137"/>
      <c r="U105" s="1088"/>
      <c r="V105" s="1124"/>
    </row>
    <row r="106" spans="1:22" s="3" customFormat="1" ht="12.75" customHeight="1">
      <c r="A106" s="1081"/>
      <c r="B106" s="1084"/>
      <c r="C106" s="1084"/>
      <c r="D106" s="1123"/>
      <c r="E106" s="1123"/>
      <c r="F106" s="1086"/>
      <c r="G106" s="1086"/>
      <c r="H106" s="1084"/>
      <c r="I106" s="1084"/>
      <c r="J106" s="1123"/>
      <c r="K106" s="1123"/>
      <c r="L106" s="1086"/>
      <c r="M106" s="1086"/>
      <c r="N106" s="1084"/>
      <c r="O106" s="1084"/>
      <c r="P106" s="1123"/>
      <c r="Q106" s="1123"/>
      <c r="R106" s="1135"/>
      <c r="S106" s="1086"/>
      <c r="T106" s="1137"/>
      <c r="U106" s="1088"/>
      <c r="V106" s="1124"/>
    </row>
    <row r="107" spans="1:22" s="3" customFormat="1" ht="12.75" customHeight="1">
      <c r="A107" s="1082"/>
      <c r="B107" s="1084"/>
      <c r="C107" s="1084"/>
      <c r="D107" s="1123"/>
      <c r="E107" s="1123"/>
      <c r="F107" s="1086"/>
      <c r="G107" s="1086"/>
      <c r="H107" s="1084"/>
      <c r="I107" s="1084"/>
      <c r="J107" s="1123"/>
      <c r="K107" s="1123"/>
      <c r="L107" s="1086"/>
      <c r="M107" s="1086"/>
      <c r="N107" s="1084"/>
      <c r="O107" s="1084"/>
      <c r="P107" s="1123"/>
      <c r="Q107" s="1123"/>
      <c r="R107" s="1135"/>
      <c r="S107" s="1086"/>
      <c r="T107" s="1137"/>
      <c r="U107" s="1088"/>
      <c r="V107" s="1124"/>
    </row>
    <row r="108" spans="1:22" s="3" customFormat="1" ht="42.75" customHeight="1">
      <c r="A108" s="9" t="s">
        <v>665</v>
      </c>
      <c r="B108" s="1084"/>
      <c r="C108" s="1084"/>
      <c r="D108" s="1123"/>
      <c r="E108" s="1123"/>
      <c r="F108" s="1086"/>
      <c r="G108" s="1086"/>
      <c r="H108" s="1084"/>
      <c r="I108" s="1084"/>
      <c r="J108" s="1123"/>
      <c r="K108" s="1123"/>
      <c r="L108" s="1086"/>
      <c r="M108" s="1086"/>
      <c r="N108" s="1084"/>
      <c r="O108" s="1084"/>
      <c r="P108" s="1123"/>
      <c r="Q108" s="1123"/>
      <c r="R108" s="1135"/>
      <c r="S108" s="1086"/>
      <c r="T108" s="1137"/>
      <c r="U108" s="1088"/>
      <c r="V108" s="1124"/>
    </row>
    <row r="109" spans="1:22" s="3" customFormat="1" ht="12.75" customHeight="1">
      <c r="A109" s="10"/>
      <c r="B109" s="1085"/>
      <c r="C109" s="1085"/>
      <c r="D109" s="1093"/>
      <c r="E109" s="1093"/>
      <c r="F109" s="1087"/>
      <c r="G109" s="1087"/>
      <c r="H109" s="1085"/>
      <c r="I109" s="1085"/>
      <c r="J109" s="1093"/>
      <c r="K109" s="1093"/>
      <c r="L109" s="1087"/>
      <c r="M109" s="1087"/>
      <c r="N109" s="1085"/>
      <c r="O109" s="1085"/>
      <c r="P109" s="1093"/>
      <c r="Q109" s="1093"/>
      <c r="R109" s="1136"/>
      <c r="S109" s="1087"/>
      <c r="T109" s="1137"/>
      <c r="U109" s="1088"/>
      <c r="V109" s="1124"/>
    </row>
    <row r="110" spans="1:22" s="3" customFormat="1" ht="15.75" thickBot="1">
      <c r="A110" s="11"/>
      <c r="B110" s="837">
        <v>30</v>
      </c>
      <c r="C110" s="837">
        <v>20</v>
      </c>
      <c r="D110" s="837">
        <v>10</v>
      </c>
      <c r="E110" s="837">
        <v>10</v>
      </c>
      <c r="F110" s="838">
        <f>SUM(B110:E110)</f>
        <v>70</v>
      </c>
      <c r="G110" s="943">
        <v>30</v>
      </c>
      <c r="H110" s="723">
        <f>SUM(B143:T143)</f>
        <v>60</v>
      </c>
      <c r="I110" s="723">
        <f>SUM(U143:X143)</f>
        <v>20</v>
      </c>
      <c r="J110" s="723">
        <f>SUM(Y143:Z143)</f>
        <v>10</v>
      </c>
      <c r="K110" s="723">
        <f>SUM(AA143:AB143)</f>
        <v>10</v>
      </c>
      <c r="L110" s="723">
        <f>SUM(H110:K110)</f>
        <v>100</v>
      </c>
      <c r="M110" s="950">
        <v>30</v>
      </c>
      <c r="N110" s="839">
        <f>AA172</f>
        <v>66</v>
      </c>
      <c r="O110" s="839">
        <f t="shared" ref="O110:Q110" si="25">AB172</f>
        <v>16</v>
      </c>
      <c r="P110" s="839">
        <f t="shared" si="25"/>
        <v>10</v>
      </c>
      <c r="Q110" s="839">
        <f t="shared" si="25"/>
        <v>8</v>
      </c>
      <c r="R110" s="839">
        <f>AE172</f>
        <v>100</v>
      </c>
      <c r="S110" s="959">
        <v>40</v>
      </c>
      <c r="T110" s="958">
        <v>1</v>
      </c>
      <c r="U110" s="946"/>
      <c r="V110" s="947"/>
    </row>
    <row r="111" spans="1:22" s="3" customFormat="1" ht="18.75" thickBot="1">
      <c r="A111" s="50"/>
      <c r="B111" s="840"/>
      <c r="C111" s="840"/>
      <c r="D111" s="840"/>
      <c r="E111" s="840"/>
      <c r="F111" s="841">
        <f>SUM(B111:E111)</f>
        <v>0</v>
      </c>
      <c r="G111" s="821">
        <f>F111/70</f>
        <v>0</v>
      </c>
      <c r="H111" s="267"/>
      <c r="I111" s="267"/>
      <c r="J111" s="267"/>
      <c r="K111" s="380"/>
      <c r="L111" s="723">
        <f>SUM(H111:K111)</f>
        <v>0</v>
      </c>
      <c r="M111" s="821">
        <f>L111/100</f>
        <v>0</v>
      </c>
      <c r="N111" s="942"/>
      <c r="O111" s="942"/>
      <c r="P111" s="942"/>
      <c r="Q111" s="942"/>
      <c r="R111" s="941">
        <f>AE173</f>
        <v>0</v>
      </c>
      <c r="S111" s="960">
        <f>R111/100</f>
        <v>0</v>
      </c>
      <c r="T111" s="958">
        <f>(G111*0.3)+(M111*0.3)+(S111*0.4)</f>
        <v>0</v>
      </c>
      <c r="U111" s="787"/>
      <c r="V111" s="948"/>
    </row>
    <row r="112" spans="1:22" s="3" customFormat="1" ht="18.75" thickBot="1">
      <c r="A112" s="51"/>
      <c r="B112" s="840"/>
      <c r="C112" s="840"/>
      <c r="D112" s="840"/>
      <c r="E112" s="840"/>
      <c r="F112" s="841">
        <f t="shared" ref="F112:F118" si="26">SUM(B112:E112)</f>
        <v>0</v>
      </c>
      <c r="G112" s="821">
        <f t="shared" ref="G112:G118" si="27">F112/70</f>
        <v>0</v>
      </c>
      <c r="H112" s="267"/>
      <c r="I112" s="267"/>
      <c r="J112" s="267"/>
      <c r="K112" s="380"/>
      <c r="L112" s="723">
        <f t="shared" ref="L112:L118" si="28">SUM(H112:K112)</f>
        <v>0</v>
      </c>
      <c r="M112" s="821">
        <f t="shared" ref="M112:M118" si="29">L112/100</f>
        <v>0</v>
      </c>
      <c r="N112" s="942"/>
      <c r="O112" s="942"/>
      <c r="P112" s="942"/>
      <c r="Q112" s="942"/>
      <c r="R112" s="941">
        <f t="shared" ref="R112:R118" si="30">AE174</f>
        <v>0</v>
      </c>
      <c r="S112" s="960">
        <f t="shared" ref="S112:S118" si="31">R112/100</f>
        <v>0</v>
      </c>
      <c r="T112" s="958">
        <f t="shared" ref="T112:T119" si="32">(G112*0.3)+(M112*0.3)+(S112*0.4)</f>
        <v>0</v>
      </c>
      <c r="U112" s="787"/>
      <c r="V112" s="948"/>
    </row>
    <row r="113" spans="1:23" s="3" customFormat="1" ht="18.75" thickBot="1">
      <c r="A113" s="51"/>
      <c r="B113" s="840"/>
      <c r="C113" s="840"/>
      <c r="D113" s="840"/>
      <c r="E113" s="840"/>
      <c r="F113" s="841">
        <f t="shared" si="26"/>
        <v>0</v>
      </c>
      <c r="G113" s="821">
        <f t="shared" si="27"/>
        <v>0</v>
      </c>
      <c r="H113" s="267"/>
      <c r="I113" s="267"/>
      <c r="J113" s="267"/>
      <c r="K113" s="380"/>
      <c r="L113" s="723">
        <f t="shared" si="28"/>
        <v>0</v>
      </c>
      <c r="M113" s="821">
        <f t="shared" si="29"/>
        <v>0</v>
      </c>
      <c r="N113" s="942"/>
      <c r="O113" s="942"/>
      <c r="P113" s="942"/>
      <c r="Q113" s="942"/>
      <c r="R113" s="941">
        <f t="shared" si="30"/>
        <v>0</v>
      </c>
      <c r="S113" s="960">
        <f t="shared" si="31"/>
        <v>0</v>
      </c>
      <c r="T113" s="958">
        <f t="shared" si="32"/>
        <v>0</v>
      </c>
      <c r="U113" s="787"/>
      <c r="V113" s="948"/>
    </row>
    <row r="114" spans="1:23" s="3" customFormat="1" ht="18.75" thickBot="1">
      <c r="A114" s="51"/>
      <c r="B114" s="865"/>
      <c r="C114" s="865"/>
      <c r="D114" s="865"/>
      <c r="E114" s="865"/>
      <c r="F114" s="865">
        <f t="shared" si="26"/>
        <v>0</v>
      </c>
      <c r="G114" s="866">
        <f t="shared" si="27"/>
        <v>0</v>
      </c>
      <c r="H114" s="267"/>
      <c r="I114" s="267"/>
      <c r="J114" s="267"/>
      <c r="K114" s="380"/>
      <c r="L114" s="723">
        <f t="shared" si="28"/>
        <v>0</v>
      </c>
      <c r="M114" s="821">
        <f t="shared" si="29"/>
        <v>0</v>
      </c>
      <c r="N114" s="951"/>
      <c r="O114" s="951"/>
      <c r="P114" s="951"/>
      <c r="Q114" s="951"/>
      <c r="R114" s="951">
        <f t="shared" si="30"/>
        <v>0</v>
      </c>
      <c r="S114" s="960">
        <f t="shared" si="31"/>
        <v>0</v>
      </c>
      <c r="T114" s="958">
        <f t="shared" si="32"/>
        <v>0</v>
      </c>
      <c r="U114" s="787"/>
      <c r="V114" s="948"/>
    </row>
    <row r="115" spans="1:23" s="3" customFormat="1" ht="18.75" thickBot="1">
      <c r="A115" s="51"/>
      <c r="B115" s="840"/>
      <c r="C115" s="840"/>
      <c r="D115" s="840"/>
      <c r="E115" s="840"/>
      <c r="F115" s="841">
        <f t="shared" si="26"/>
        <v>0</v>
      </c>
      <c r="G115" s="821">
        <f t="shared" si="27"/>
        <v>0</v>
      </c>
      <c r="H115" s="267"/>
      <c r="I115" s="267"/>
      <c r="J115" s="267"/>
      <c r="K115" s="380"/>
      <c r="L115" s="723">
        <f t="shared" si="28"/>
        <v>0</v>
      </c>
      <c r="M115" s="821">
        <f t="shared" si="29"/>
        <v>0</v>
      </c>
      <c r="N115" s="942"/>
      <c r="O115" s="942"/>
      <c r="P115" s="942"/>
      <c r="Q115" s="942"/>
      <c r="R115" s="941">
        <f t="shared" si="30"/>
        <v>0</v>
      </c>
      <c r="S115" s="960">
        <f t="shared" si="31"/>
        <v>0</v>
      </c>
      <c r="T115" s="958">
        <f t="shared" si="32"/>
        <v>0</v>
      </c>
      <c r="U115" s="787"/>
      <c r="V115" s="948"/>
    </row>
    <row r="116" spans="1:23" s="3" customFormat="1" ht="18.75" thickBot="1">
      <c r="A116" s="51"/>
      <c r="B116" s="840"/>
      <c r="C116" s="840"/>
      <c r="D116" s="840"/>
      <c r="E116" s="840"/>
      <c r="F116" s="841">
        <f t="shared" si="26"/>
        <v>0</v>
      </c>
      <c r="G116" s="821">
        <f t="shared" si="27"/>
        <v>0</v>
      </c>
      <c r="H116" s="267"/>
      <c r="I116" s="267"/>
      <c r="J116" s="267"/>
      <c r="K116" s="380"/>
      <c r="L116" s="723">
        <f t="shared" si="28"/>
        <v>0</v>
      </c>
      <c r="M116" s="821">
        <f t="shared" si="29"/>
        <v>0</v>
      </c>
      <c r="N116" s="942"/>
      <c r="O116" s="942"/>
      <c r="P116" s="942"/>
      <c r="Q116" s="942"/>
      <c r="R116" s="941">
        <f t="shared" si="30"/>
        <v>0</v>
      </c>
      <c r="S116" s="960">
        <f t="shared" si="31"/>
        <v>0</v>
      </c>
      <c r="T116" s="958">
        <f t="shared" si="32"/>
        <v>0</v>
      </c>
      <c r="U116" s="787"/>
      <c r="V116" s="948"/>
    </row>
    <row r="117" spans="1:23" s="3" customFormat="1" ht="18.75" thickBot="1">
      <c r="A117" s="51"/>
      <c r="B117" s="840"/>
      <c r="C117" s="840"/>
      <c r="D117" s="840"/>
      <c r="E117" s="840"/>
      <c r="F117" s="841">
        <f t="shared" si="26"/>
        <v>0</v>
      </c>
      <c r="G117" s="821">
        <f t="shared" si="27"/>
        <v>0</v>
      </c>
      <c r="H117" s="267"/>
      <c r="I117" s="267"/>
      <c r="J117" s="267"/>
      <c r="K117" s="380"/>
      <c r="L117" s="723">
        <f t="shared" si="28"/>
        <v>0</v>
      </c>
      <c r="M117" s="821">
        <f t="shared" si="29"/>
        <v>0</v>
      </c>
      <c r="N117" s="942"/>
      <c r="O117" s="942"/>
      <c r="P117" s="942"/>
      <c r="Q117" s="942"/>
      <c r="R117" s="941">
        <f t="shared" si="30"/>
        <v>0</v>
      </c>
      <c r="S117" s="960">
        <f t="shared" si="31"/>
        <v>0</v>
      </c>
      <c r="T117" s="958">
        <f t="shared" si="32"/>
        <v>0</v>
      </c>
      <c r="U117" s="787"/>
      <c r="V117" s="948"/>
    </row>
    <row r="118" spans="1:23" s="3" customFormat="1" ht="18.75" thickBot="1">
      <c r="A118" s="51"/>
      <c r="B118" s="840"/>
      <c r="C118" s="840"/>
      <c r="D118" s="840"/>
      <c r="E118" s="840"/>
      <c r="F118" s="841">
        <f t="shared" si="26"/>
        <v>0</v>
      </c>
      <c r="G118" s="821">
        <f t="shared" si="27"/>
        <v>0</v>
      </c>
      <c r="H118" s="267"/>
      <c r="I118" s="267"/>
      <c r="J118" s="267"/>
      <c r="K118" s="380"/>
      <c r="L118" s="723">
        <f t="shared" si="28"/>
        <v>0</v>
      </c>
      <c r="M118" s="821">
        <f t="shared" si="29"/>
        <v>0</v>
      </c>
      <c r="N118" s="942"/>
      <c r="O118" s="942"/>
      <c r="P118" s="942"/>
      <c r="Q118" s="942"/>
      <c r="R118" s="941">
        <f t="shared" si="30"/>
        <v>0</v>
      </c>
      <c r="S118" s="960">
        <f t="shared" si="31"/>
        <v>0</v>
      </c>
      <c r="T118" s="958">
        <f t="shared" si="32"/>
        <v>0</v>
      </c>
      <c r="U118" s="787"/>
      <c r="V118" s="948"/>
    </row>
    <row r="119" spans="1:23" s="3" customFormat="1" ht="16.5" thickBot="1">
      <c r="A119" s="350" t="s">
        <v>21</v>
      </c>
      <c r="B119" s="842">
        <f>SUM(B111:B118)/8/30</f>
        <v>0</v>
      </c>
      <c r="C119" s="842">
        <f>SUM(C111:C118)/8/20</f>
        <v>0</v>
      </c>
      <c r="D119" s="842">
        <f>SUM(D111:D118)/8/10</f>
        <v>0</v>
      </c>
      <c r="E119" s="842">
        <f>SUM(E111:E118)/8/10</f>
        <v>0</v>
      </c>
      <c r="F119" s="843">
        <f>SUM(F111:F118)/8/70</f>
        <v>0</v>
      </c>
      <c r="G119" s="844">
        <f>SUM(G111:G118)/8</f>
        <v>0</v>
      </c>
      <c r="H119" s="842">
        <f>(SUM(H111:H118)/8)/60</f>
        <v>0</v>
      </c>
      <c r="I119" s="845">
        <f>(SUM(I111:I118)/8)/20</f>
        <v>0</v>
      </c>
      <c r="J119" s="846">
        <f>(SUM(J111:J118)/8)/10</f>
        <v>0</v>
      </c>
      <c r="K119" s="842">
        <f>(SUM(K111:K118)/8)/10</f>
        <v>0</v>
      </c>
      <c r="L119" s="842">
        <f>SUM(L111:L118)/8/100</f>
        <v>0</v>
      </c>
      <c r="M119" s="844">
        <f>SUM(M111:M118)/8</f>
        <v>0</v>
      </c>
      <c r="N119" s="842">
        <f>(SUM(N111:N118)/8)/34</f>
        <v>0</v>
      </c>
      <c r="O119" s="842">
        <f>(SUM(O111:O118)/8)/10</f>
        <v>0</v>
      </c>
      <c r="P119" s="845">
        <f>(SUM(P111:P118)/8)/8</f>
        <v>0</v>
      </c>
      <c r="Q119" s="842">
        <f>(SUM(Q111:Q118)/8)/4</f>
        <v>0</v>
      </c>
      <c r="R119" s="842">
        <f>SUM(R111:R118)/8/100</f>
        <v>0</v>
      </c>
      <c r="S119" s="961">
        <f>SUM(S111:S118)/8</f>
        <v>0</v>
      </c>
      <c r="T119" s="958">
        <f t="shared" si="32"/>
        <v>0</v>
      </c>
      <c r="U119" s="949"/>
      <c r="V119" s="948">
        <f>SUM(T111:T118)/8</f>
        <v>0</v>
      </c>
    </row>
    <row r="120" spans="1:23" s="3" customFormat="1" ht="16.5" thickBot="1">
      <c r="A120" s="1138" t="s">
        <v>3</v>
      </c>
      <c r="B120" s="1139"/>
      <c r="C120" s="1139"/>
      <c r="D120" s="1139"/>
      <c r="E120" s="1139"/>
      <c r="F120" s="1139"/>
      <c r="G120" s="1139"/>
      <c r="H120" s="1139"/>
      <c r="I120" s="1139"/>
      <c r="J120" s="1139"/>
      <c r="K120" s="1139"/>
      <c r="L120" s="1139"/>
      <c r="M120" s="1139"/>
      <c r="N120" s="1139"/>
      <c r="O120" s="1139"/>
      <c r="P120" s="1139"/>
      <c r="Q120" s="1139"/>
      <c r="R120" s="1139"/>
      <c r="S120" s="1140"/>
      <c r="T120" s="945"/>
      <c r="U120" s="173"/>
      <c r="V120" s="414"/>
    </row>
    <row r="121" spans="1:23" s="3" customFormat="1" ht="27.75" thickBot="1">
      <c r="A121" s="1066" t="s">
        <v>515</v>
      </c>
      <c r="B121" s="1067"/>
      <c r="C121" s="1067"/>
      <c r="D121" s="1067"/>
      <c r="E121" s="1067"/>
      <c r="F121" s="1067"/>
      <c r="G121" s="952">
        <v>0.3</v>
      </c>
      <c r="H121" s="463"/>
      <c r="I121" s="169"/>
      <c r="J121" s="169"/>
      <c r="K121" s="169"/>
      <c r="L121" s="169"/>
      <c r="M121" s="464"/>
      <c r="N121" s="464"/>
      <c r="O121" s="172"/>
      <c r="P121" s="173"/>
      <c r="Q121" s="173"/>
      <c r="R121" s="173"/>
      <c r="U121" s="173"/>
      <c r="V121" s="173"/>
    </row>
    <row r="122" spans="1:23" s="3" customFormat="1" ht="27.75" thickBot="1">
      <c r="A122" s="1070" t="s">
        <v>512</v>
      </c>
      <c r="B122" s="1071"/>
      <c r="C122" s="1071"/>
      <c r="D122" s="1071"/>
      <c r="E122" s="1071"/>
      <c r="F122" s="1071"/>
      <c r="G122" s="1071"/>
      <c r="H122" s="1071"/>
      <c r="I122" s="1071"/>
      <c r="J122" s="1071"/>
      <c r="K122" s="1071"/>
      <c r="L122" s="1072"/>
      <c r="M122" s="953">
        <v>0.3</v>
      </c>
      <c r="N122" s="174"/>
      <c r="O122" s="175"/>
      <c r="P122" s="176"/>
      <c r="Q122" s="176"/>
      <c r="R122" s="176"/>
      <c r="S122" s="167"/>
    </row>
    <row r="123" spans="1:23" s="3" customFormat="1" ht="18.75" thickBot="1">
      <c r="A123" s="1073" t="s">
        <v>668</v>
      </c>
      <c r="B123" s="1074"/>
      <c r="C123" s="1074"/>
      <c r="D123" s="1074"/>
      <c r="E123" s="1074"/>
      <c r="F123" s="1074"/>
      <c r="G123" s="1074"/>
      <c r="H123" s="1074"/>
      <c r="I123" s="1074"/>
      <c r="J123" s="1074"/>
      <c r="K123" s="1074"/>
      <c r="L123" s="1074"/>
      <c r="M123" s="1074"/>
      <c r="N123" s="1074"/>
      <c r="O123" s="1074"/>
      <c r="P123" s="1074"/>
      <c r="Q123" s="1074"/>
      <c r="R123" s="1075"/>
      <c r="S123" s="944">
        <v>0.4</v>
      </c>
    </row>
    <row r="124" spans="1:23" s="3" customFormat="1">
      <c r="F124" s="70"/>
      <c r="H124" s="186"/>
      <c r="O124" s="60"/>
    </row>
    <row r="125" spans="1:23" s="3" customFormat="1" ht="20.25">
      <c r="B125" s="457"/>
      <c r="C125" s="457"/>
      <c r="D125" s="457"/>
      <c r="E125" s="457"/>
      <c r="F125" s="457"/>
      <c r="G125" s="457"/>
      <c r="H125" s="457"/>
      <c r="I125" s="457"/>
      <c r="J125" s="457"/>
      <c r="K125" s="457"/>
      <c r="L125" s="457"/>
      <c r="M125" s="457"/>
      <c r="N125" s="457"/>
      <c r="O125" s="457"/>
      <c r="P125" s="457"/>
      <c r="Q125" s="180"/>
      <c r="R125" s="1068"/>
      <c r="S125" s="1069"/>
      <c r="T125" s="1068"/>
      <c r="U125" s="1069"/>
      <c r="V125" s="180"/>
    </row>
    <row r="126" spans="1:23" s="3" customFormat="1" ht="30.75" thickBot="1">
      <c r="A126" s="161" t="s">
        <v>484</v>
      </c>
      <c r="C126" s="471"/>
      <c r="D126" s="458"/>
      <c r="E126" s="471"/>
      <c r="F126" s="458"/>
      <c r="G126" s="458"/>
      <c r="H126" s="458"/>
      <c r="I126" s="458"/>
      <c r="J126" s="459"/>
      <c r="K126" s="458"/>
      <c r="L126" s="565"/>
      <c r="M126" s="458"/>
      <c r="N126" s="458"/>
      <c r="O126" s="458"/>
      <c r="P126" s="458"/>
      <c r="Q126" s="462"/>
      <c r="R126" s="557"/>
      <c r="S126" s="558"/>
      <c r="T126" s="422"/>
      <c r="U126" s="423"/>
      <c r="V126" s="180"/>
      <c r="W126" s="173"/>
    </row>
    <row r="127" spans="1:23" s="3" customFormat="1" ht="21" thickBot="1">
      <c r="A127" s="484"/>
      <c r="B127" s="476" t="s">
        <v>485</v>
      </c>
      <c r="C127" s="476" t="s">
        <v>486</v>
      </c>
      <c r="D127" s="477" t="s">
        <v>36</v>
      </c>
      <c r="E127" s="478" t="s">
        <v>487</v>
      </c>
      <c r="F127" s="474">
        <v>10</v>
      </c>
      <c r="G127" s="424"/>
      <c r="H127" s="424"/>
      <c r="I127" s="424"/>
      <c r="J127" s="424"/>
      <c r="K127" s="560"/>
      <c r="L127" s="460"/>
      <c r="M127" s="457"/>
      <c r="N127" s="457"/>
      <c r="O127" s="457"/>
      <c r="P127" s="457"/>
      <c r="Q127" s="566"/>
      <c r="R127" s="560"/>
      <c r="S127" s="560"/>
      <c r="T127" s="424"/>
      <c r="U127" s="424"/>
      <c r="V127" s="1090"/>
      <c r="W127" s="173"/>
    </row>
    <row r="128" spans="1:23" s="3" customFormat="1" ht="30.75" thickBot="1">
      <c r="A128" s="485" t="s">
        <v>491</v>
      </c>
      <c r="B128" s="480">
        <v>3</v>
      </c>
      <c r="C128" s="481">
        <v>2</v>
      </c>
      <c r="D128" s="482">
        <v>3</v>
      </c>
      <c r="E128" s="483">
        <v>2</v>
      </c>
      <c r="F128" s="475" t="s">
        <v>488</v>
      </c>
      <c r="G128" s="472" t="s">
        <v>6</v>
      </c>
      <c r="H128" s="424"/>
      <c r="I128" s="424"/>
      <c r="J128" s="424"/>
      <c r="K128" s="560"/>
      <c r="L128" s="560"/>
      <c r="M128" s="458"/>
      <c r="N128" s="567"/>
      <c r="O128" s="458"/>
      <c r="P128" s="471"/>
      <c r="Q128" s="568"/>
      <c r="R128" s="559"/>
      <c r="S128" s="560"/>
      <c r="T128" s="424"/>
      <c r="U128" s="424"/>
      <c r="V128" s="1090"/>
      <c r="W128" s="173"/>
    </row>
    <row r="129" spans="1:31" s="3" customFormat="1" ht="15.75" customHeight="1" thickBot="1">
      <c r="A129" s="50"/>
      <c r="B129" s="479"/>
      <c r="C129" s="479"/>
      <c r="D129" s="479"/>
      <c r="E129" s="479"/>
      <c r="F129" s="473">
        <f>SUM(B129:E129)</f>
        <v>0</v>
      </c>
      <c r="G129" s="466">
        <f>F129/10</f>
        <v>0</v>
      </c>
      <c r="H129" s="182"/>
      <c r="I129" s="182"/>
      <c r="J129" s="182"/>
      <c r="K129" s="182"/>
      <c r="L129" s="569"/>
      <c r="M129" s="182"/>
      <c r="N129" s="394"/>
      <c r="O129" s="182"/>
      <c r="P129" s="182"/>
      <c r="Q129" s="570"/>
      <c r="R129" s="571"/>
      <c r="S129" s="182"/>
      <c r="T129" s="182"/>
      <c r="U129" s="182"/>
      <c r="V129" s="424"/>
      <c r="W129" s="173"/>
    </row>
    <row r="130" spans="1:31" s="3" customFormat="1" ht="20.25" customHeight="1" thickBot="1">
      <c r="A130" s="51"/>
      <c r="B130" s="233"/>
      <c r="C130" s="233"/>
      <c r="D130" s="233"/>
      <c r="E130" s="233"/>
      <c r="F130" s="465">
        <f t="shared" ref="F130:F136" si="33">SUM(B130:E130)</f>
        <v>0</v>
      </c>
      <c r="G130" s="466">
        <f t="shared" ref="G130:G137" si="34">F130/10</f>
        <v>0</v>
      </c>
      <c r="H130" s="182"/>
      <c r="I130" s="182"/>
      <c r="J130" s="182"/>
      <c r="K130" s="182"/>
      <c r="L130" s="569"/>
      <c r="M130" s="182"/>
      <c r="N130" s="394"/>
      <c r="O130" s="182"/>
      <c r="P130" s="182"/>
      <c r="Q130" s="570"/>
      <c r="R130" s="571"/>
      <c r="S130" s="182"/>
      <c r="T130" s="182"/>
      <c r="U130" s="182"/>
      <c r="V130" s="424"/>
      <c r="W130" s="173"/>
    </row>
    <row r="131" spans="1:31" s="3" customFormat="1" ht="19.5" customHeight="1" thickBot="1">
      <c r="A131" s="51"/>
      <c r="B131" s="233"/>
      <c r="C131" s="233"/>
      <c r="D131" s="233"/>
      <c r="E131" s="233"/>
      <c r="F131" s="465">
        <f t="shared" si="33"/>
        <v>0</v>
      </c>
      <c r="G131" s="466">
        <f t="shared" si="34"/>
        <v>0</v>
      </c>
      <c r="H131" s="182"/>
      <c r="I131" s="182"/>
      <c r="J131" s="182"/>
      <c r="K131" s="182"/>
      <c r="L131" s="569"/>
      <c r="M131" s="182"/>
      <c r="N131" s="394"/>
      <c r="O131" s="182"/>
      <c r="P131" s="182"/>
      <c r="Q131" s="570"/>
      <c r="R131" s="571"/>
      <c r="S131" s="182"/>
      <c r="T131" s="182"/>
      <c r="U131" s="182"/>
      <c r="V131" s="424"/>
      <c r="W131" s="173"/>
    </row>
    <row r="132" spans="1:31" s="3" customFormat="1" ht="22.5" customHeight="1" thickBot="1">
      <c r="A132" s="51"/>
      <c r="B132" s="233"/>
      <c r="C132" s="233"/>
      <c r="D132" s="233"/>
      <c r="E132" s="233"/>
      <c r="F132" s="465">
        <f t="shared" si="33"/>
        <v>0</v>
      </c>
      <c r="G132" s="466">
        <f t="shared" si="34"/>
        <v>0</v>
      </c>
      <c r="H132" s="182"/>
      <c r="I132" s="182"/>
      <c r="J132" s="182"/>
      <c r="K132" s="182"/>
      <c r="L132" s="569"/>
      <c r="M132" s="182"/>
      <c r="N132" s="394"/>
      <c r="O132" s="182"/>
      <c r="P132" s="182"/>
      <c r="Q132" s="570"/>
      <c r="R132" s="571"/>
      <c r="S132" s="182"/>
      <c r="T132" s="182"/>
      <c r="U132" s="182"/>
      <c r="V132" s="424"/>
      <c r="W132" s="173"/>
    </row>
    <row r="133" spans="1:31" s="3" customFormat="1" ht="20.25" customHeight="1" thickBot="1">
      <c r="A133" s="51"/>
      <c r="B133" s="233"/>
      <c r="C133" s="233"/>
      <c r="D133" s="233"/>
      <c r="E133" s="233"/>
      <c r="F133" s="465">
        <f t="shared" ref="F133" si="35">SUM(B133:E133)</f>
        <v>0</v>
      </c>
      <c r="G133" s="466">
        <f t="shared" si="34"/>
        <v>0</v>
      </c>
      <c r="H133" s="182"/>
      <c r="I133" s="182"/>
      <c r="J133" s="182"/>
      <c r="K133" s="182"/>
      <c r="L133" s="569"/>
      <c r="M133" s="182"/>
      <c r="N133" s="394"/>
      <c r="O133" s="182"/>
      <c r="P133" s="182"/>
      <c r="Q133" s="570"/>
      <c r="R133" s="571"/>
      <c r="S133" s="182"/>
      <c r="T133" s="182"/>
      <c r="U133" s="182"/>
      <c r="V133" s="424"/>
      <c r="W133" s="173"/>
    </row>
    <row r="134" spans="1:31" s="3" customFormat="1" ht="20.25" customHeight="1" thickBot="1">
      <c r="A134" s="51"/>
      <c r="B134" s="233"/>
      <c r="C134" s="233"/>
      <c r="D134" s="233"/>
      <c r="E134" s="233"/>
      <c r="F134" s="465">
        <f t="shared" si="33"/>
        <v>0</v>
      </c>
      <c r="G134" s="466">
        <f t="shared" si="34"/>
        <v>0</v>
      </c>
      <c r="H134" s="182"/>
      <c r="I134" s="182"/>
      <c r="J134" s="182"/>
      <c r="K134" s="182"/>
      <c r="L134" s="569"/>
      <c r="M134" s="182"/>
      <c r="N134" s="394"/>
      <c r="O134" s="182"/>
      <c r="P134" s="182"/>
      <c r="Q134" s="570"/>
      <c r="R134" s="571"/>
      <c r="S134" s="182"/>
      <c r="T134" s="182"/>
      <c r="U134" s="182"/>
      <c r="V134" s="424"/>
      <c r="W134" s="173"/>
    </row>
    <row r="135" spans="1:31" s="3" customFormat="1" ht="21.75" customHeight="1" thickBot="1">
      <c r="A135" s="51"/>
      <c r="B135" s="233"/>
      <c r="C135" s="233"/>
      <c r="D135" s="233"/>
      <c r="E135" s="233"/>
      <c r="F135" s="465">
        <f t="shared" si="33"/>
        <v>0</v>
      </c>
      <c r="G135" s="466">
        <f t="shared" si="34"/>
        <v>0</v>
      </c>
      <c r="H135" s="182"/>
      <c r="I135" s="182"/>
      <c r="J135" s="182"/>
      <c r="K135" s="182"/>
      <c r="L135" s="569"/>
      <c r="M135" s="182"/>
      <c r="N135" s="394"/>
      <c r="O135" s="182"/>
      <c r="P135" s="182"/>
      <c r="Q135" s="570"/>
      <c r="R135" s="571"/>
      <c r="S135" s="182"/>
      <c r="T135" s="182"/>
      <c r="U135" s="182"/>
      <c r="V135" s="424"/>
      <c r="W135" s="173"/>
    </row>
    <row r="136" spans="1:31" s="3" customFormat="1" ht="19.5" customHeight="1" thickBot="1">
      <c r="A136" s="51"/>
      <c r="B136" s="233"/>
      <c r="C136" s="233"/>
      <c r="D136" s="233"/>
      <c r="E136" s="233"/>
      <c r="F136" s="465">
        <f t="shared" si="33"/>
        <v>0</v>
      </c>
      <c r="G136" s="466">
        <f t="shared" si="34"/>
        <v>0</v>
      </c>
      <c r="H136" s="182"/>
      <c r="I136" s="182"/>
      <c r="J136" s="182"/>
      <c r="K136" s="182"/>
      <c r="L136" s="569"/>
      <c r="M136" s="182"/>
      <c r="N136" s="394"/>
      <c r="O136" s="182"/>
      <c r="P136" s="182"/>
      <c r="Q136" s="570"/>
      <c r="R136" s="571"/>
      <c r="S136" s="183"/>
      <c r="T136" s="183"/>
      <c r="U136" s="183"/>
      <c r="V136" s="424"/>
      <c r="W136" s="173"/>
    </row>
    <row r="137" spans="1:31" s="3" customFormat="1" ht="38.25">
      <c r="A137" s="150" t="s">
        <v>489</v>
      </c>
      <c r="B137" s="178"/>
      <c r="C137" s="151"/>
      <c r="D137" s="178"/>
      <c r="E137" s="151"/>
      <c r="F137" s="467">
        <f>SUM(F129:F136)/8</f>
        <v>0</v>
      </c>
      <c r="G137" s="468">
        <f t="shared" si="34"/>
        <v>0</v>
      </c>
      <c r="H137" s="182"/>
      <c r="I137" s="182"/>
      <c r="J137" s="182"/>
      <c r="K137" s="182"/>
      <c r="L137" s="560"/>
      <c r="M137" s="182"/>
      <c r="N137" s="394"/>
      <c r="O137" s="182"/>
      <c r="P137" s="182"/>
      <c r="Q137" s="559"/>
      <c r="R137" s="572"/>
      <c r="S137" s="182"/>
      <c r="T137" s="182"/>
      <c r="U137" s="182"/>
      <c r="V137" s="182"/>
      <c r="W137" s="173"/>
    </row>
    <row r="138" spans="1:31" s="3" customFormat="1" ht="12.75">
      <c r="A138" s="380" t="s">
        <v>490</v>
      </c>
      <c r="B138" s="469">
        <f>B137/8</f>
        <v>0</v>
      </c>
      <c r="C138" s="469">
        <f t="shared" ref="C138:E138" si="36">C137/8</f>
        <v>0</v>
      </c>
      <c r="D138" s="470">
        <f t="shared" si="36"/>
        <v>0</v>
      </c>
      <c r="E138" s="469">
        <f t="shared" si="36"/>
        <v>0</v>
      </c>
      <c r="F138" s="461"/>
      <c r="G138" s="179"/>
      <c r="H138" s="294"/>
      <c r="I138" s="173"/>
      <c r="J138" s="173"/>
      <c r="K138" s="173"/>
      <c r="L138" s="173"/>
      <c r="M138" s="573"/>
      <c r="N138" s="573"/>
      <c r="O138" s="573"/>
      <c r="P138" s="573"/>
      <c r="Q138" s="293"/>
      <c r="R138" s="173"/>
      <c r="S138" s="173"/>
      <c r="T138" s="173"/>
      <c r="U138" s="173"/>
      <c r="V138" s="173"/>
      <c r="W138" s="173"/>
    </row>
    <row r="139" spans="1:31" s="3" customFormat="1">
      <c r="F139" s="70"/>
      <c r="G139" s="173"/>
      <c r="H139" s="294"/>
      <c r="I139" s="173"/>
      <c r="J139" s="173"/>
      <c r="K139" s="173"/>
      <c r="L139" s="173"/>
      <c r="M139" s="173"/>
      <c r="N139" s="173"/>
      <c r="O139" s="172"/>
      <c r="P139" s="173"/>
      <c r="Q139" s="173"/>
      <c r="R139" s="173"/>
      <c r="S139" s="173"/>
    </row>
    <row r="140" spans="1:31" s="3" customFormat="1" ht="30.75" thickBot="1">
      <c r="B140" s="161" t="s">
        <v>512</v>
      </c>
      <c r="D140" s="167"/>
      <c r="E140" s="167"/>
      <c r="F140" s="506"/>
      <c r="G140" s="167"/>
      <c r="H140" s="507"/>
      <c r="I140" s="167"/>
      <c r="J140" s="167"/>
      <c r="K140" s="167"/>
      <c r="L140" s="167"/>
      <c r="M140" s="167"/>
      <c r="O140" s="60"/>
    </row>
    <row r="141" spans="1:31" s="3" customFormat="1" ht="30" customHeight="1" thickBot="1">
      <c r="B141" s="1127" t="s">
        <v>42</v>
      </c>
      <c r="C141" s="1128"/>
      <c r="D141" s="1128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8"/>
      <c r="O141" s="1128"/>
      <c r="P141" s="1128"/>
      <c r="Q141" s="1128"/>
      <c r="R141" s="1128"/>
      <c r="S141" s="1128"/>
      <c r="T141" s="1128"/>
      <c r="U141" s="1129" t="s">
        <v>24</v>
      </c>
      <c r="V141" s="1130"/>
      <c r="W141" s="1130"/>
      <c r="X141" s="1131"/>
      <c r="Y141" s="1125" t="s">
        <v>43</v>
      </c>
      <c r="Z141" s="1126"/>
      <c r="AA141" s="1125" t="s">
        <v>514</v>
      </c>
      <c r="AB141" s="1126"/>
      <c r="AC141" s="548"/>
      <c r="AD141" s="167"/>
    </row>
    <row r="142" spans="1:31" s="3" customFormat="1" ht="12.75">
      <c r="A142" s="1065"/>
      <c r="B142" s="162">
        <v>1</v>
      </c>
      <c r="C142" s="149">
        <v>2</v>
      </c>
      <c r="D142" s="504">
        <v>3</v>
      </c>
      <c r="E142" s="149">
        <v>4</v>
      </c>
      <c r="F142" s="504">
        <v>5</v>
      </c>
      <c r="G142" s="539">
        <v>6</v>
      </c>
      <c r="H142" s="149">
        <v>7</v>
      </c>
      <c r="I142" s="149">
        <v>8</v>
      </c>
      <c r="J142" s="504">
        <v>9</v>
      </c>
      <c r="K142" s="540" t="s">
        <v>513</v>
      </c>
      <c r="L142" s="162">
        <v>11</v>
      </c>
      <c r="M142" s="539">
        <v>14</v>
      </c>
      <c r="N142" s="508">
        <v>15</v>
      </c>
      <c r="O142" s="390">
        <v>16</v>
      </c>
      <c r="P142" s="547">
        <v>17</v>
      </c>
      <c r="Q142" s="390">
        <v>18</v>
      </c>
      <c r="R142" s="545">
        <v>21</v>
      </c>
      <c r="S142" s="390">
        <v>22</v>
      </c>
      <c r="T142" s="547">
        <v>23</v>
      </c>
      <c r="U142" s="547">
        <v>12</v>
      </c>
      <c r="V142" s="547">
        <v>13</v>
      </c>
      <c r="W142" s="547">
        <v>20</v>
      </c>
      <c r="X142" s="547">
        <v>24</v>
      </c>
      <c r="Y142" s="545">
        <v>19</v>
      </c>
      <c r="Z142" s="545">
        <v>25</v>
      </c>
      <c r="AA142" s="546">
        <v>26</v>
      </c>
      <c r="AB142" s="547">
        <v>27</v>
      </c>
      <c r="AC142" s="229"/>
      <c r="AD142" s="549"/>
    </row>
    <row r="143" spans="1:31" s="3" customFormat="1" ht="13.5" thickBot="1">
      <c r="A143" s="1065"/>
      <c r="B143" s="397">
        <v>2</v>
      </c>
      <c r="C143" s="398">
        <v>1</v>
      </c>
      <c r="D143" s="398">
        <v>1</v>
      </c>
      <c r="E143" s="398">
        <v>1</v>
      </c>
      <c r="F143" s="398">
        <v>1</v>
      </c>
      <c r="G143" s="398">
        <v>1</v>
      </c>
      <c r="H143" s="398">
        <v>5</v>
      </c>
      <c r="I143" s="398">
        <v>5</v>
      </c>
      <c r="J143" s="398">
        <v>2</v>
      </c>
      <c r="K143" s="398">
        <v>2</v>
      </c>
      <c r="L143" s="398">
        <v>3</v>
      </c>
      <c r="M143" s="398">
        <v>2</v>
      </c>
      <c r="N143" s="398">
        <v>2</v>
      </c>
      <c r="O143" s="398">
        <v>2</v>
      </c>
      <c r="P143" s="398">
        <v>2</v>
      </c>
      <c r="Q143" s="398">
        <v>9</v>
      </c>
      <c r="R143" s="398">
        <v>2</v>
      </c>
      <c r="S143" s="398">
        <v>2</v>
      </c>
      <c r="T143" s="398">
        <v>15</v>
      </c>
      <c r="U143" s="398">
        <v>4</v>
      </c>
      <c r="V143" s="398">
        <v>4</v>
      </c>
      <c r="W143" s="398">
        <v>6</v>
      </c>
      <c r="X143" s="509">
        <v>6</v>
      </c>
      <c r="Y143" s="202">
        <v>5</v>
      </c>
      <c r="Z143" s="202">
        <v>5</v>
      </c>
      <c r="AA143" s="510">
        <v>5</v>
      </c>
      <c r="AB143" s="510">
        <v>5</v>
      </c>
      <c r="AC143" s="398">
        <f>SUM(B143:AB143)</f>
        <v>100</v>
      </c>
      <c r="AD143" s="399" t="s">
        <v>6</v>
      </c>
    </row>
    <row r="144" spans="1:31" s="39" customFormat="1" ht="19.5" customHeight="1" thickBot="1">
      <c r="A144" s="511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398">
        <f t="shared" ref="AC144:AC151" si="37">SUM(B144:AB144)</f>
        <v>0</v>
      </c>
      <c r="AD144" s="512">
        <f>AC144/100</f>
        <v>0</v>
      </c>
      <c r="AE144" s="511"/>
    </row>
    <row r="145" spans="1:35" s="516" customFormat="1" ht="16.5" customHeight="1" thickBot="1">
      <c r="A145" s="513"/>
      <c r="B145" s="514"/>
      <c r="C145" s="514"/>
      <c r="D145" s="514"/>
      <c r="E145" s="514"/>
      <c r="F145" s="514"/>
      <c r="G145" s="514"/>
      <c r="H145" s="514"/>
      <c r="I145" s="514"/>
      <c r="J145" s="514"/>
      <c r="K145" s="514"/>
      <c r="L145" s="514"/>
      <c r="M145" s="514"/>
      <c r="N145" s="514"/>
      <c r="O145" s="514"/>
      <c r="P145" s="514"/>
      <c r="Q145" s="514"/>
      <c r="R145" s="514"/>
      <c r="S145" s="514"/>
      <c r="T145" s="514"/>
      <c r="U145" s="514"/>
      <c r="V145" s="514"/>
      <c r="W145" s="514"/>
      <c r="X145" s="514"/>
      <c r="Y145" s="514"/>
      <c r="Z145" s="514"/>
      <c r="AA145" s="514"/>
      <c r="AB145" s="514"/>
      <c r="AC145" s="398">
        <f t="shared" si="37"/>
        <v>0</v>
      </c>
      <c r="AD145" s="515">
        <f t="shared" ref="AD145:AD151" si="38">AC145/100</f>
        <v>0</v>
      </c>
      <c r="AE145" s="513"/>
    </row>
    <row r="146" spans="1:35" s="400" customFormat="1" ht="16.5" customHeight="1" thickBot="1">
      <c r="A146" s="521"/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98">
        <f t="shared" si="37"/>
        <v>0</v>
      </c>
      <c r="AD146" s="401">
        <f t="shared" si="38"/>
        <v>0</v>
      </c>
      <c r="AE146" s="521"/>
    </row>
    <row r="147" spans="1:35" s="525" customFormat="1" ht="21" customHeight="1" thickBot="1">
      <c r="A147" s="522"/>
      <c r="B147" s="523"/>
      <c r="C147" s="523"/>
      <c r="D147" s="523"/>
      <c r="E147" s="523"/>
      <c r="F147" s="523"/>
      <c r="G147" s="523"/>
      <c r="H147" s="523"/>
      <c r="I147" s="523"/>
      <c r="J147" s="523"/>
      <c r="K147" s="523"/>
      <c r="L147" s="523"/>
      <c r="M147" s="523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  <c r="AC147" s="398">
        <f t="shared" si="37"/>
        <v>0</v>
      </c>
      <c r="AD147" s="524">
        <f t="shared" si="38"/>
        <v>0</v>
      </c>
      <c r="AE147" s="522"/>
    </row>
    <row r="148" spans="1:35" s="528" customFormat="1" ht="16.5" customHeight="1" thickBot="1">
      <c r="A148" s="526"/>
      <c r="B148" s="486"/>
      <c r="C148" s="486"/>
      <c r="D148" s="486"/>
      <c r="E148" s="486"/>
      <c r="F148" s="486"/>
      <c r="G148" s="486"/>
      <c r="H148" s="486"/>
      <c r="I148" s="486"/>
      <c r="J148" s="486"/>
      <c r="K148" s="486"/>
      <c r="L148" s="486"/>
      <c r="M148" s="486"/>
      <c r="N148" s="486"/>
      <c r="O148" s="486"/>
      <c r="P148" s="486"/>
      <c r="Q148" s="486"/>
      <c r="R148" s="486"/>
      <c r="S148" s="486"/>
      <c r="T148" s="486"/>
      <c r="U148" s="486"/>
      <c r="V148" s="486"/>
      <c r="W148" s="486"/>
      <c r="X148" s="486"/>
      <c r="Y148" s="486"/>
      <c r="Z148" s="486"/>
      <c r="AA148" s="486"/>
      <c r="AB148" s="486"/>
      <c r="AC148" s="398">
        <f t="shared" si="37"/>
        <v>0</v>
      </c>
      <c r="AD148" s="527">
        <f t="shared" si="38"/>
        <v>0</v>
      </c>
      <c r="AE148" s="526"/>
    </row>
    <row r="149" spans="1:35" s="520" customFormat="1" ht="15.75" customHeight="1" thickBot="1">
      <c r="A149" s="517"/>
      <c r="B149" s="518"/>
      <c r="C149" s="518"/>
      <c r="D149" s="518"/>
      <c r="E149" s="518"/>
      <c r="F149" s="518"/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  <c r="Q149" s="518"/>
      <c r="R149" s="518"/>
      <c r="S149" s="518"/>
      <c r="T149" s="518"/>
      <c r="U149" s="518"/>
      <c r="V149" s="518"/>
      <c r="W149" s="518"/>
      <c r="X149" s="518"/>
      <c r="Y149" s="518"/>
      <c r="Z149" s="518"/>
      <c r="AA149" s="518"/>
      <c r="AB149" s="518"/>
      <c r="AC149" s="398">
        <f t="shared" si="37"/>
        <v>0</v>
      </c>
      <c r="AD149" s="519">
        <f t="shared" si="38"/>
        <v>0</v>
      </c>
      <c r="AE149" s="517"/>
    </row>
    <row r="150" spans="1:35" s="532" customFormat="1" ht="15.75" customHeight="1" thickBot="1">
      <c r="A150" s="529"/>
      <c r="B150" s="530"/>
      <c r="C150" s="530"/>
      <c r="D150" s="530"/>
      <c r="E150" s="530"/>
      <c r="F150" s="530"/>
      <c r="G150" s="530"/>
      <c r="H150" s="530"/>
      <c r="I150" s="530"/>
      <c r="J150" s="530"/>
      <c r="K150" s="530"/>
      <c r="L150" s="530"/>
      <c r="M150" s="530"/>
      <c r="N150" s="530"/>
      <c r="O150" s="530"/>
      <c r="P150" s="530"/>
      <c r="Q150" s="530"/>
      <c r="R150" s="530"/>
      <c r="S150" s="530"/>
      <c r="T150" s="530"/>
      <c r="U150" s="530"/>
      <c r="V150" s="530"/>
      <c r="W150" s="530"/>
      <c r="X150" s="530"/>
      <c r="Y150" s="530"/>
      <c r="Z150" s="530"/>
      <c r="AA150" s="530"/>
      <c r="AB150" s="530"/>
      <c r="AC150" s="398">
        <f t="shared" si="37"/>
        <v>0</v>
      </c>
      <c r="AD150" s="531">
        <f t="shared" si="38"/>
        <v>0</v>
      </c>
      <c r="AE150" s="529"/>
    </row>
    <row r="151" spans="1:35" s="536" customFormat="1" ht="18" customHeight="1" thickBot="1">
      <c r="A151" s="533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534"/>
      <c r="S151" s="534"/>
      <c r="T151" s="534"/>
      <c r="U151" s="534"/>
      <c r="V151" s="157"/>
      <c r="W151" s="157"/>
      <c r="X151" s="157"/>
      <c r="Y151" s="534"/>
      <c r="Z151" s="534"/>
      <c r="AA151" s="534"/>
      <c r="AB151" s="534"/>
      <c r="AC151" s="398">
        <f t="shared" si="37"/>
        <v>0</v>
      </c>
      <c r="AD151" s="535">
        <f t="shared" si="38"/>
        <v>0</v>
      </c>
      <c r="AE151" s="533"/>
    </row>
    <row r="152" spans="1:35" s="167" customFormat="1">
      <c r="A152" s="404"/>
      <c r="B152" s="404"/>
      <c r="C152" s="404"/>
      <c r="D152" s="404"/>
      <c r="E152" s="404"/>
      <c r="F152" s="541"/>
      <c r="G152" s="404"/>
      <c r="H152" s="542"/>
      <c r="I152" s="404"/>
      <c r="J152" s="404"/>
      <c r="K152" s="404"/>
      <c r="L152" s="404"/>
      <c r="M152" s="404"/>
      <c r="N152" s="404"/>
      <c r="O152" s="543"/>
      <c r="P152" s="404"/>
      <c r="Q152" s="404"/>
      <c r="R152" s="404"/>
      <c r="S152" s="404"/>
      <c r="T152" s="404"/>
      <c r="U152" s="404"/>
      <c r="V152" s="543"/>
      <c r="W152" s="404"/>
      <c r="X152" s="404"/>
      <c r="Y152" s="404"/>
      <c r="Z152" s="404"/>
      <c r="AA152" s="404"/>
      <c r="AB152" s="404"/>
      <c r="AC152" s="404"/>
      <c r="AD152" s="544"/>
    </row>
    <row r="153" spans="1:35" s="3" customFormat="1">
      <c r="F153" s="70"/>
      <c r="H153" s="186"/>
      <c r="O153" s="60"/>
    </row>
    <row r="154" spans="1:35" s="3" customFormat="1" ht="30.75" thickBot="1">
      <c r="B154" s="161" t="s">
        <v>515</v>
      </c>
      <c r="D154" s="167"/>
      <c r="E154" s="167"/>
      <c r="F154" s="506"/>
      <c r="G154" s="167"/>
      <c r="H154" s="507"/>
      <c r="I154" s="167"/>
      <c r="J154" s="167"/>
      <c r="K154" s="167"/>
      <c r="L154" s="167"/>
      <c r="M154" s="167"/>
      <c r="O154" s="60"/>
      <c r="T154" s="1068" t="s">
        <v>526</v>
      </c>
      <c r="U154" s="1069"/>
      <c r="V154" s="1069"/>
      <c r="W154" s="1069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</row>
    <row r="155" spans="1:35" s="3" customFormat="1" ht="18.75" thickBot="1">
      <c r="B155" s="1145" t="s">
        <v>42</v>
      </c>
      <c r="C155" s="1146"/>
      <c r="D155" s="1146"/>
      <c r="E155" s="1146"/>
      <c r="F155" s="1146"/>
      <c r="G155" s="1146"/>
      <c r="H155" s="1146"/>
      <c r="I155" s="1147"/>
      <c r="J155" s="1129" t="s">
        <v>24</v>
      </c>
      <c r="K155" s="1130"/>
      <c r="L155" s="1130"/>
      <c r="M155" s="1131"/>
      <c r="N155" s="1125" t="s">
        <v>43</v>
      </c>
      <c r="O155" s="1126"/>
      <c r="P155" s="830" t="s">
        <v>514</v>
      </c>
      <c r="Q155" s="831"/>
      <c r="R155" s="548"/>
      <c r="S155" s="167"/>
      <c r="T155" s="783" t="s">
        <v>621</v>
      </c>
      <c r="U155" s="835" t="s">
        <v>462</v>
      </c>
      <c r="V155" s="835" t="s">
        <v>622</v>
      </c>
      <c r="W155" s="835" t="s">
        <v>623</v>
      </c>
      <c r="X155" s="835"/>
      <c r="Y155" s="1141"/>
      <c r="Z155" s="1141"/>
      <c r="AA155" s="1141"/>
      <c r="AB155" s="1141"/>
      <c r="AC155" s="180"/>
      <c r="AD155" s="173"/>
      <c r="AE155" s="173"/>
      <c r="AF155" s="173"/>
      <c r="AG155" s="173"/>
      <c r="AH155" s="173"/>
      <c r="AI155" s="173"/>
    </row>
    <row r="156" spans="1:35" s="165" customFormat="1" ht="12.75">
      <c r="A156" s="1065"/>
      <c r="B156" s="539">
        <v>1</v>
      </c>
      <c r="C156" s="808">
        <v>2</v>
      </c>
      <c r="D156" s="808">
        <v>3</v>
      </c>
      <c r="E156" s="808">
        <v>4</v>
      </c>
      <c r="F156" s="808">
        <v>5</v>
      </c>
      <c r="G156" s="539">
        <v>6</v>
      </c>
      <c r="H156" s="808">
        <v>7</v>
      </c>
      <c r="I156" s="238">
        <v>13</v>
      </c>
      <c r="J156" s="808">
        <v>8</v>
      </c>
      <c r="K156" s="547">
        <v>11</v>
      </c>
      <c r="L156" s="547">
        <v>12</v>
      </c>
      <c r="M156" s="547">
        <v>14</v>
      </c>
      <c r="N156" s="547">
        <v>10</v>
      </c>
      <c r="O156" s="832" t="s">
        <v>620</v>
      </c>
      <c r="P156" s="547">
        <v>9</v>
      </c>
      <c r="Q156" s="547">
        <v>15</v>
      </c>
      <c r="R156" s="808"/>
      <c r="S156" s="395"/>
      <c r="T156" s="809"/>
      <c r="U156" s="809"/>
      <c r="V156" s="809"/>
      <c r="W156" s="809"/>
      <c r="X156" s="809"/>
      <c r="Y156" s="809"/>
      <c r="Z156" s="827"/>
      <c r="AA156" s="809"/>
      <c r="AB156" s="809"/>
      <c r="AC156" s="809"/>
      <c r="AD156" s="807"/>
      <c r="AE156" s="173"/>
      <c r="AF156" s="173"/>
      <c r="AG156" s="173"/>
      <c r="AH156" s="173"/>
      <c r="AI156" s="173"/>
    </row>
    <row r="157" spans="1:35" s="825" customFormat="1" ht="13.5" thickBot="1">
      <c r="A157" s="1065"/>
      <c r="B157" s="822">
        <v>3</v>
      </c>
      <c r="C157" s="823">
        <v>4</v>
      </c>
      <c r="D157" s="823">
        <v>6</v>
      </c>
      <c r="E157" s="823">
        <v>2</v>
      </c>
      <c r="F157" s="823">
        <v>2</v>
      </c>
      <c r="G157" s="823">
        <v>2</v>
      </c>
      <c r="H157" s="823">
        <v>8</v>
      </c>
      <c r="I157" s="238">
        <v>3</v>
      </c>
      <c r="J157" s="823">
        <v>5</v>
      </c>
      <c r="K157" s="823">
        <v>5</v>
      </c>
      <c r="L157" s="823">
        <v>5</v>
      </c>
      <c r="M157" s="823">
        <v>5</v>
      </c>
      <c r="N157" s="823">
        <v>5</v>
      </c>
      <c r="O157" s="823">
        <v>5</v>
      </c>
      <c r="P157" s="823">
        <v>5</v>
      </c>
      <c r="Q157" s="823">
        <v>5</v>
      </c>
      <c r="R157" s="823">
        <f>SUM(B157:Q157)</f>
        <v>70</v>
      </c>
      <c r="S157" s="824" t="s">
        <v>6</v>
      </c>
      <c r="T157" s="809">
        <f>SUM(B157:I157)</f>
        <v>30</v>
      </c>
      <c r="U157" s="809">
        <f>SUM(J157:M157)</f>
        <v>20</v>
      </c>
      <c r="V157" s="809">
        <f>SUM(N157:O157)</f>
        <v>10</v>
      </c>
      <c r="W157" s="809">
        <f>SUM(P157:Q157)</f>
        <v>10</v>
      </c>
      <c r="X157" s="809"/>
      <c r="Y157" s="809"/>
      <c r="Z157" s="809"/>
      <c r="AA157" s="809"/>
      <c r="AB157" s="809"/>
      <c r="AC157" s="809"/>
      <c r="AD157" s="807"/>
      <c r="AE157" s="173"/>
      <c r="AF157" s="173"/>
      <c r="AG157" s="173"/>
      <c r="AH157" s="173"/>
      <c r="AI157" s="173"/>
    </row>
    <row r="158" spans="1:35" s="3" customFormat="1" ht="15.75" thickBot="1">
      <c r="A158" s="511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229">
        <f t="shared" ref="R158:R165" si="39">SUM(B158:Q158)</f>
        <v>0</v>
      </c>
      <c r="S158" s="512">
        <f>R158/70</f>
        <v>0</v>
      </c>
      <c r="T158" s="809">
        <f t="shared" ref="T158" si="40">SUM(B158:I158)</f>
        <v>0</v>
      </c>
      <c r="U158" s="809">
        <f t="shared" ref="U158" si="41">SUM(J158:M158)</f>
        <v>0</v>
      </c>
      <c r="V158" s="809">
        <f t="shared" ref="V158" si="42">SUM(N158:O158)</f>
        <v>0</v>
      </c>
      <c r="W158" s="809">
        <f t="shared" ref="W158" si="43">SUM(P158:Q158)</f>
        <v>0</v>
      </c>
      <c r="X158" s="182"/>
      <c r="Y158" s="182">
        <f>SUM(T158:W158)</f>
        <v>0</v>
      </c>
      <c r="Z158" s="182"/>
      <c r="AA158" s="182"/>
      <c r="AB158" s="182"/>
      <c r="AC158" s="809"/>
      <c r="AD158" s="394"/>
      <c r="AE158" s="569"/>
      <c r="AF158" s="173"/>
      <c r="AG158" s="173"/>
      <c r="AH158" s="173"/>
      <c r="AI158" s="173"/>
    </row>
    <row r="159" spans="1:35" s="3" customFormat="1" ht="15.75" thickBot="1">
      <c r="A159" s="513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229">
        <f t="shared" si="39"/>
        <v>0</v>
      </c>
      <c r="S159" s="512">
        <f t="shared" ref="S159:S165" si="44">R159/70</f>
        <v>0</v>
      </c>
      <c r="T159" s="859">
        <f t="shared" ref="T159:T165" si="45">SUM(B159:I159)</f>
        <v>0</v>
      </c>
      <c r="U159" s="859">
        <f t="shared" ref="U159:U165" si="46">SUM(J159:M159)</f>
        <v>0</v>
      </c>
      <c r="V159" s="859">
        <f t="shared" ref="V159:V165" si="47">SUM(N159:O159)</f>
        <v>0</v>
      </c>
      <c r="W159" s="859">
        <f t="shared" ref="W159:W165" si="48">SUM(P159:Q159)</f>
        <v>0</v>
      </c>
      <c r="X159" s="182"/>
      <c r="Y159" s="182">
        <f t="shared" ref="Y159:Y165" si="49">SUM(T159:W159)</f>
        <v>0</v>
      </c>
      <c r="Z159" s="182"/>
      <c r="AA159" s="182"/>
      <c r="AB159" s="182"/>
      <c r="AC159" s="809"/>
      <c r="AD159" s="394"/>
      <c r="AE159" s="569"/>
      <c r="AF159" s="173"/>
      <c r="AG159" s="173"/>
      <c r="AH159" s="173"/>
      <c r="AI159" s="173"/>
    </row>
    <row r="160" spans="1:35" s="3" customFormat="1" ht="15.75" thickBot="1">
      <c r="A160" s="521"/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229">
        <f t="shared" si="39"/>
        <v>0</v>
      </c>
      <c r="S160" s="512">
        <f t="shared" si="44"/>
        <v>0</v>
      </c>
      <c r="T160" s="859">
        <f t="shared" si="45"/>
        <v>0</v>
      </c>
      <c r="U160" s="859">
        <f t="shared" si="46"/>
        <v>0</v>
      </c>
      <c r="V160" s="859">
        <f t="shared" si="47"/>
        <v>0</v>
      </c>
      <c r="W160" s="859">
        <f t="shared" si="48"/>
        <v>0</v>
      </c>
      <c r="X160" s="182"/>
      <c r="Y160" s="182">
        <f t="shared" si="49"/>
        <v>0</v>
      </c>
      <c r="Z160" s="182"/>
      <c r="AA160" s="182"/>
      <c r="AB160" s="182"/>
      <c r="AC160" s="809"/>
      <c r="AD160" s="394"/>
      <c r="AE160" s="569"/>
      <c r="AF160" s="173"/>
      <c r="AG160" s="173"/>
      <c r="AH160" s="173"/>
      <c r="AI160" s="173"/>
    </row>
    <row r="161" spans="1:35" s="3" customFormat="1" ht="15.75" thickBot="1">
      <c r="A161" s="522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229">
        <f t="shared" si="39"/>
        <v>0</v>
      </c>
      <c r="S161" s="512">
        <f t="shared" si="44"/>
        <v>0</v>
      </c>
      <c r="T161" s="859">
        <f t="shared" si="45"/>
        <v>0</v>
      </c>
      <c r="U161" s="859">
        <f t="shared" si="46"/>
        <v>0</v>
      </c>
      <c r="V161" s="859">
        <f t="shared" si="47"/>
        <v>0</v>
      </c>
      <c r="W161" s="859">
        <f t="shared" si="48"/>
        <v>0</v>
      </c>
      <c r="X161" s="182"/>
      <c r="Y161" s="182">
        <f t="shared" si="49"/>
        <v>0</v>
      </c>
      <c r="Z161" s="182"/>
      <c r="AA161" s="182"/>
      <c r="AB161" s="182"/>
      <c r="AC161" s="809"/>
      <c r="AD161" s="394"/>
      <c r="AE161" s="569"/>
      <c r="AF161" s="173"/>
      <c r="AG161" s="173"/>
      <c r="AH161" s="173"/>
      <c r="AI161" s="173"/>
    </row>
    <row r="162" spans="1:35" s="3" customFormat="1" ht="15.75" thickBot="1">
      <c r="A162" s="526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229">
        <f t="shared" si="39"/>
        <v>0</v>
      </c>
      <c r="S162" s="512">
        <f t="shared" si="44"/>
        <v>0</v>
      </c>
      <c r="T162" s="859">
        <f t="shared" si="45"/>
        <v>0</v>
      </c>
      <c r="U162" s="859">
        <f t="shared" si="46"/>
        <v>0</v>
      </c>
      <c r="V162" s="859">
        <f t="shared" si="47"/>
        <v>0</v>
      </c>
      <c r="W162" s="859">
        <f t="shared" si="48"/>
        <v>0</v>
      </c>
      <c r="X162" s="182"/>
      <c r="Y162" s="182">
        <f t="shared" si="49"/>
        <v>0</v>
      </c>
      <c r="Z162" s="182"/>
      <c r="AA162" s="182"/>
      <c r="AB162" s="182"/>
      <c r="AC162" s="809"/>
      <c r="AD162" s="394"/>
      <c r="AE162" s="569"/>
      <c r="AF162" s="173"/>
      <c r="AG162" s="173"/>
      <c r="AH162" s="173"/>
      <c r="AI162" s="173"/>
    </row>
    <row r="163" spans="1:35" s="3" customFormat="1" ht="15.75" thickBot="1">
      <c r="A163" s="517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229">
        <f t="shared" si="39"/>
        <v>0</v>
      </c>
      <c r="S163" s="512">
        <f t="shared" si="44"/>
        <v>0</v>
      </c>
      <c r="T163" s="859">
        <f t="shared" si="45"/>
        <v>0</v>
      </c>
      <c r="U163" s="859">
        <f t="shared" si="46"/>
        <v>0</v>
      </c>
      <c r="V163" s="859">
        <f t="shared" si="47"/>
        <v>0</v>
      </c>
      <c r="W163" s="859">
        <f t="shared" si="48"/>
        <v>0</v>
      </c>
      <c r="X163" s="182"/>
      <c r="Y163" s="182">
        <f t="shared" si="49"/>
        <v>0</v>
      </c>
      <c r="Z163" s="182"/>
      <c r="AA163" s="182"/>
      <c r="AB163" s="182"/>
      <c r="AC163" s="809"/>
      <c r="AD163" s="394"/>
      <c r="AE163" s="569"/>
      <c r="AF163" s="173"/>
      <c r="AG163" s="173"/>
      <c r="AH163" s="173"/>
      <c r="AI163" s="173"/>
    </row>
    <row r="164" spans="1:35" s="3" customFormat="1" ht="15.75" thickBot="1">
      <c r="A164" s="529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229">
        <f t="shared" si="39"/>
        <v>0</v>
      </c>
      <c r="S164" s="512">
        <f t="shared" si="44"/>
        <v>0</v>
      </c>
      <c r="T164" s="859">
        <f t="shared" si="45"/>
        <v>0</v>
      </c>
      <c r="U164" s="859">
        <f t="shared" si="46"/>
        <v>0</v>
      </c>
      <c r="V164" s="859">
        <f t="shared" si="47"/>
        <v>0</v>
      </c>
      <c r="W164" s="859">
        <f t="shared" si="48"/>
        <v>0</v>
      </c>
      <c r="X164" s="182"/>
      <c r="Y164" s="182">
        <f t="shared" si="49"/>
        <v>0</v>
      </c>
      <c r="Z164" s="182"/>
      <c r="AA164" s="182"/>
      <c r="AB164" s="182"/>
      <c r="AC164" s="809"/>
      <c r="AD164" s="394"/>
      <c r="AE164" s="569"/>
      <c r="AF164" s="173"/>
      <c r="AG164" s="173"/>
      <c r="AH164" s="173"/>
      <c r="AI164" s="173"/>
    </row>
    <row r="165" spans="1:35" s="3" customFormat="1" ht="16.5" thickBot="1">
      <c r="A165" s="533"/>
      <c r="B165" s="155"/>
      <c r="C165" s="155"/>
      <c r="D165" s="155"/>
      <c r="E165" s="155"/>
      <c r="F165" s="155"/>
      <c r="G165" s="155"/>
      <c r="H165" s="155"/>
      <c r="I165" s="155"/>
      <c r="J165" s="836"/>
      <c r="K165" s="155"/>
      <c r="L165" s="155"/>
      <c r="M165" s="155"/>
      <c r="N165" s="836"/>
      <c r="O165" s="836"/>
      <c r="P165" s="836"/>
      <c r="Q165" s="836"/>
      <c r="R165" s="229">
        <f t="shared" si="39"/>
        <v>0</v>
      </c>
      <c r="S165" s="512">
        <f t="shared" si="44"/>
        <v>0</v>
      </c>
      <c r="T165" s="859">
        <f t="shared" si="45"/>
        <v>0</v>
      </c>
      <c r="U165" s="859">
        <f t="shared" si="46"/>
        <v>0</v>
      </c>
      <c r="V165" s="859">
        <f t="shared" si="47"/>
        <v>0</v>
      </c>
      <c r="W165" s="859">
        <f t="shared" si="48"/>
        <v>0</v>
      </c>
      <c r="X165" s="182"/>
      <c r="Y165" s="182">
        <f t="shared" si="49"/>
        <v>0</v>
      </c>
      <c r="Z165" s="183"/>
      <c r="AA165" s="183"/>
      <c r="AB165" s="183"/>
      <c r="AC165" s="809"/>
      <c r="AD165" s="394"/>
      <c r="AE165" s="569"/>
      <c r="AF165" s="173"/>
      <c r="AG165" s="173"/>
      <c r="AH165" s="173"/>
      <c r="AI165" s="173"/>
    </row>
    <row r="166" spans="1:35" s="3" customFormat="1" ht="12.75">
      <c r="A166" s="537"/>
      <c r="B166" s="155"/>
      <c r="C166" s="155"/>
      <c r="D166" s="155"/>
      <c r="E166" s="155"/>
      <c r="F166" s="155"/>
      <c r="G166" s="155"/>
      <c r="H166" s="155"/>
      <c r="I166" s="155"/>
      <c r="J166" s="816"/>
      <c r="K166" s="816"/>
      <c r="L166" s="495"/>
      <c r="M166" s="816"/>
      <c r="N166" s="514"/>
      <c r="O166" s="514"/>
      <c r="P166" s="157"/>
      <c r="Q166" s="157"/>
      <c r="R166" s="833">
        <f>SUM(R158:R165)/8</f>
        <v>0</v>
      </c>
      <c r="S166" s="834">
        <f>SUM(S158:S165)/8</f>
        <v>0</v>
      </c>
      <c r="T166" s="834">
        <f>SUM(T158:T165)/8/30</f>
        <v>0</v>
      </c>
      <c r="U166" s="834">
        <f>SUM(U158:U165)/8/20</f>
        <v>0</v>
      </c>
      <c r="V166" s="834">
        <f>SUM(V158:V165)/8/10</f>
        <v>0</v>
      </c>
      <c r="W166" s="834">
        <f>SUM(W158:W165)/8/10</f>
        <v>0</v>
      </c>
      <c r="X166" s="828"/>
      <c r="Y166" s="182"/>
      <c r="Z166" s="182"/>
      <c r="AA166" s="182"/>
      <c r="AB166" s="182"/>
      <c r="AC166" s="182"/>
      <c r="AD166" s="394"/>
      <c r="AE166" s="829"/>
      <c r="AF166" s="173"/>
      <c r="AG166" s="173"/>
      <c r="AH166" s="173"/>
      <c r="AI166" s="173"/>
    </row>
    <row r="167" spans="1:35" s="3" customFormat="1">
      <c r="A167" s="404"/>
      <c r="B167" s="16"/>
      <c r="C167" s="16"/>
      <c r="D167" s="16"/>
      <c r="E167" s="16"/>
      <c r="F167" s="159"/>
      <c r="G167" s="16"/>
      <c r="H167" s="185"/>
      <c r="I167" s="158"/>
      <c r="J167" s="817"/>
      <c r="K167" s="818"/>
      <c r="L167" s="817"/>
      <c r="M167" s="817"/>
      <c r="N167" s="819"/>
      <c r="O167" s="819"/>
      <c r="P167" s="820"/>
      <c r="Q167" s="820"/>
      <c r="R167" s="404"/>
      <c r="S167" s="544"/>
      <c r="T167" s="173"/>
      <c r="U167" s="173"/>
      <c r="V167" s="172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</row>
    <row r="168" spans="1:35" s="3" customFormat="1">
      <c r="F168" s="70"/>
      <c r="H168" s="186"/>
      <c r="O168" s="60"/>
    </row>
    <row r="169" spans="1:35" s="3" customFormat="1" ht="30.75" thickBot="1">
      <c r="A169" s="956" t="s">
        <v>648</v>
      </c>
      <c r="B169" s="161" t="s">
        <v>644</v>
      </c>
      <c r="D169" s="167"/>
      <c r="E169" s="167"/>
      <c r="F169" s="506"/>
      <c r="G169" s="167"/>
      <c r="H169" s="507"/>
      <c r="I169" s="167"/>
      <c r="J169" s="167"/>
      <c r="K169" s="167"/>
      <c r="L169" s="167"/>
      <c r="M169" s="167"/>
      <c r="O169" s="60"/>
    </row>
    <row r="170" spans="1:35" s="3" customFormat="1" ht="18.75" thickBot="1">
      <c r="A170" s="957" t="s">
        <v>74</v>
      </c>
      <c r="B170" s="1142" t="s">
        <v>42</v>
      </c>
      <c r="C170" s="1144"/>
      <c r="D170" s="1144"/>
      <c r="E170" s="1144"/>
      <c r="F170" s="1144"/>
      <c r="G170" s="1144"/>
      <c r="H170" s="1144"/>
      <c r="I170" s="1144"/>
      <c r="J170" s="1144"/>
      <c r="K170" s="1144"/>
      <c r="L170" s="1144"/>
      <c r="M170" s="1144"/>
      <c r="N170" s="1144"/>
      <c r="O170" s="1144"/>
      <c r="P170" s="1144"/>
      <c r="Q170" s="1144" t="s">
        <v>24</v>
      </c>
      <c r="R170" s="1144"/>
      <c r="S170" s="1144"/>
      <c r="T170" s="1143"/>
      <c r="U170" s="1142" t="s">
        <v>43</v>
      </c>
      <c r="V170" s="1143"/>
      <c r="W170" s="932" t="s">
        <v>645</v>
      </c>
      <c r="X170" s="835"/>
      <c r="Y170" s="1141"/>
      <c r="Z170" s="1141"/>
      <c r="AA170" s="1141"/>
      <c r="AB170" s="1141"/>
      <c r="AC170" s="180"/>
      <c r="AD170" s="173"/>
    </row>
    <row r="171" spans="1:35" s="3" customFormat="1" ht="12.75">
      <c r="A171" s="1065"/>
      <c r="B171" s="930">
        <v>1</v>
      </c>
      <c r="C171" s="931">
        <v>2</v>
      </c>
      <c r="D171" s="931">
        <v>3</v>
      </c>
      <c r="E171" s="931">
        <v>4</v>
      </c>
      <c r="F171" s="931">
        <v>5</v>
      </c>
      <c r="G171" s="930">
        <v>6</v>
      </c>
      <c r="H171" s="931">
        <v>7</v>
      </c>
      <c r="I171" s="931">
        <v>8</v>
      </c>
      <c r="J171" s="931">
        <v>9</v>
      </c>
      <c r="K171" s="935">
        <v>10</v>
      </c>
      <c r="L171" s="930">
        <v>11</v>
      </c>
      <c r="M171" s="930">
        <v>12</v>
      </c>
      <c r="N171" s="930">
        <v>13</v>
      </c>
      <c r="O171" s="931">
        <v>14</v>
      </c>
      <c r="P171" s="931">
        <v>15</v>
      </c>
      <c r="Q171" s="931">
        <v>16</v>
      </c>
      <c r="R171" s="931">
        <v>17</v>
      </c>
      <c r="S171" s="931">
        <v>18</v>
      </c>
      <c r="T171" s="931">
        <v>19</v>
      </c>
      <c r="U171" s="725">
        <v>20</v>
      </c>
      <c r="V171" s="232">
        <v>21</v>
      </c>
      <c r="W171" s="232">
        <v>22</v>
      </c>
      <c r="X171" s="933"/>
      <c r="Y171" s="936"/>
      <c r="Z171" s="859"/>
      <c r="AA171" s="232" t="s">
        <v>32</v>
      </c>
      <c r="AB171" s="232" t="s">
        <v>646</v>
      </c>
      <c r="AC171" s="232" t="s">
        <v>647</v>
      </c>
      <c r="AD171" s="937" t="s">
        <v>645</v>
      </c>
      <c r="AE171" s="16" t="s">
        <v>488</v>
      </c>
    </row>
    <row r="172" spans="1:35" s="68" customFormat="1" ht="13.5" thickBot="1">
      <c r="A172" s="1065"/>
      <c r="B172" s="237">
        <v>6</v>
      </c>
      <c r="C172" s="238">
        <v>5</v>
      </c>
      <c r="D172" s="238">
        <v>5</v>
      </c>
      <c r="E172" s="238">
        <v>3</v>
      </c>
      <c r="F172" s="238">
        <v>3</v>
      </c>
      <c r="G172" s="238">
        <v>2</v>
      </c>
      <c r="H172" s="238">
        <v>6</v>
      </c>
      <c r="I172" s="238">
        <v>4</v>
      </c>
      <c r="J172" s="238">
        <v>5</v>
      </c>
      <c r="K172" s="238">
        <v>4</v>
      </c>
      <c r="L172" s="238">
        <v>3</v>
      </c>
      <c r="M172" s="238">
        <v>6</v>
      </c>
      <c r="N172" s="238">
        <v>3</v>
      </c>
      <c r="O172" s="238">
        <v>5</v>
      </c>
      <c r="P172" s="238">
        <v>6</v>
      </c>
      <c r="Q172" s="238">
        <v>4</v>
      </c>
      <c r="R172" s="238">
        <v>4</v>
      </c>
      <c r="S172" s="238">
        <v>4</v>
      </c>
      <c r="T172" s="238">
        <v>4</v>
      </c>
      <c r="U172" s="238">
        <v>5</v>
      </c>
      <c r="V172" s="934">
        <v>5</v>
      </c>
      <c r="W172" s="934">
        <v>8</v>
      </c>
      <c r="X172" s="223">
        <f>SUM(B172:W172)</f>
        <v>100</v>
      </c>
      <c r="Y172" s="190" t="s">
        <v>6</v>
      </c>
      <c r="Z172" s="491"/>
      <c r="AA172" s="233">
        <f>SUM(B172:P172)</f>
        <v>66</v>
      </c>
      <c r="AB172" s="233">
        <f>SUM(Q172:T172)</f>
        <v>16</v>
      </c>
      <c r="AC172" s="232">
        <f>SUM(U172:V172)</f>
        <v>10</v>
      </c>
      <c r="AD172" s="938">
        <f>W172</f>
        <v>8</v>
      </c>
      <c r="AE172" s="939">
        <f>SUM(AA172:AD172)</f>
        <v>100</v>
      </c>
    </row>
    <row r="173" spans="1:35" s="3" customFormat="1" ht="15.75" thickBot="1">
      <c r="A173" s="511"/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23">
        <f t="shared" ref="X173:X180" si="50">SUM(B173:W173)</f>
        <v>0</v>
      </c>
      <c r="Y173" s="163">
        <f>X173/100</f>
        <v>0</v>
      </c>
      <c r="Z173" s="182"/>
      <c r="AA173" s="233">
        <f t="shared" ref="AA173:AA180" si="51">SUM(B173:P173)</f>
        <v>0</v>
      </c>
      <c r="AB173" s="233">
        <f t="shared" ref="AB173:AB180" si="52">SUM(Q173:T173)</f>
        <v>0</v>
      </c>
      <c r="AC173" s="232">
        <f t="shared" ref="AC173:AC180" si="53">SUM(U173:V173)</f>
        <v>0</v>
      </c>
      <c r="AD173" s="938">
        <f t="shared" ref="AD173:AD180" si="54">W173</f>
        <v>0</v>
      </c>
      <c r="AE173" s="939">
        <f t="shared" ref="AE173:AE180" si="55">SUM(AA173:AD173)</f>
        <v>0</v>
      </c>
    </row>
    <row r="174" spans="1:35" s="3" customFormat="1" ht="15.75" thickBot="1">
      <c r="A174" s="513"/>
      <c r="B174" s="514"/>
      <c r="C174" s="514"/>
      <c r="D174" s="514"/>
      <c r="E174" s="514"/>
      <c r="F174" s="514"/>
      <c r="G174" s="514"/>
      <c r="H174" s="514"/>
      <c r="I174" s="514"/>
      <c r="J174" s="514"/>
      <c r="K174" s="514"/>
      <c r="L174" s="514"/>
      <c r="M174" s="514"/>
      <c r="N174" s="514"/>
      <c r="O174" s="514"/>
      <c r="P174" s="514"/>
      <c r="Q174" s="514"/>
      <c r="R174" s="514"/>
      <c r="S174" s="514"/>
      <c r="T174" s="514"/>
      <c r="U174" s="514"/>
      <c r="V174" s="514"/>
      <c r="W174" s="514"/>
      <c r="X174" s="223">
        <f t="shared" si="50"/>
        <v>0</v>
      </c>
      <c r="Y174" s="163">
        <f t="shared" ref="Y174:Y180" si="56">X174/100</f>
        <v>0</v>
      </c>
      <c r="Z174" s="182"/>
      <c r="AA174" s="233">
        <f t="shared" si="51"/>
        <v>0</v>
      </c>
      <c r="AB174" s="233">
        <f t="shared" si="52"/>
        <v>0</v>
      </c>
      <c r="AC174" s="232">
        <f t="shared" si="53"/>
        <v>0</v>
      </c>
      <c r="AD174" s="938">
        <f t="shared" si="54"/>
        <v>0</v>
      </c>
      <c r="AE174" s="939">
        <f t="shared" si="55"/>
        <v>0</v>
      </c>
    </row>
    <row r="175" spans="1:35" s="3" customFormat="1" ht="15.75" thickBot="1">
      <c r="A175" s="940"/>
      <c r="B175" s="495"/>
      <c r="C175" s="495"/>
      <c r="D175" s="495"/>
      <c r="E175" s="495"/>
      <c r="F175" s="495"/>
      <c r="G175" s="495"/>
      <c r="H175" s="495"/>
      <c r="I175" s="495"/>
      <c r="J175" s="495"/>
      <c r="K175" s="495"/>
      <c r="L175" s="495"/>
      <c r="M175" s="495"/>
      <c r="N175" s="495"/>
      <c r="O175" s="495"/>
      <c r="P175" s="495"/>
      <c r="Q175" s="495"/>
      <c r="R175" s="495"/>
      <c r="S175" s="495"/>
      <c r="T175" s="495"/>
      <c r="U175" s="495"/>
      <c r="V175" s="495"/>
      <c r="W175" s="495"/>
      <c r="X175" s="223">
        <f t="shared" si="50"/>
        <v>0</v>
      </c>
      <c r="Y175" s="163">
        <f t="shared" si="56"/>
        <v>0</v>
      </c>
      <c r="Z175" s="182"/>
      <c r="AA175" s="233">
        <f t="shared" si="51"/>
        <v>0</v>
      </c>
      <c r="AB175" s="233">
        <f t="shared" si="52"/>
        <v>0</v>
      </c>
      <c r="AC175" s="232">
        <f t="shared" si="53"/>
        <v>0</v>
      </c>
      <c r="AD175" s="938">
        <f t="shared" si="54"/>
        <v>0</v>
      </c>
      <c r="AE175" s="939">
        <f t="shared" si="55"/>
        <v>0</v>
      </c>
    </row>
    <row r="176" spans="1:35" s="3" customFormat="1" ht="15.75" thickBot="1">
      <c r="A176" s="522"/>
      <c r="B176" s="523"/>
      <c r="C176" s="523"/>
      <c r="D176" s="523"/>
      <c r="E176" s="523"/>
      <c r="F176" s="523"/>
      <c r="G176" s="523"/>
      <c r="H176" s="523"/>
      <c r="I176" s="523"/>
      <c r="J176" s="523"/>
      <c r="K176" s="523"/>
      <c r="L176" s="523"/>
      <c r="M176" s="523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223">
        <f t="shared" si="50"/>
        <v>0</v>
      </c>
      <c r="Y176" s="163">
        <f t="shared" si="56"/>
        <v>0</v>
      </c>
      <c r="Z176" s="182"/>
      <c r="AA176" s="233">
        <f t="shared" si="51"/>
        <v>0</v>
      </c>
      <c r="AB176" s="233">
        <f t="shared" si="52"/>
        <v>0</v>
      </c>
      <c r="AC176" s="232">
        <f t="shared" si="53"/>
        <v>0</v>
      </c>
      <c r="AD176" s="938">
        <f t="shared" si="54"/>
        <v>0</v>
      </c>
      <c r="AE176" s="939">
        <f t="shared" si="55"/>
        <v>0</v>
      </c>
    </row>
    <row r="177" spans="1:31" s="3" customFormat="1" ht="15.75" thickBot="1">
      <c r="A177" s="526"/>
      <c r="B177" s="486"/>
      <c r="C177" s="486"/>
      <c r="D177" s="486"/>
      <c r="E177" s="486"/>
      <c r="F177" s="486"/>
      <c r="G177" s="486"/>
      <c r="H177" s="486"/>
      <c r="I177" s="486"/>
      <c r="J177" s="486"/>
      <c r="K177" s="486"/>
      <c r="L177" s="486"/>
      <c r="M177" s="486"/>
      <c r="N177" s="486"/>
      <c r="O177" s="486"/>
      <c r="P177" s="486"/>
      <c r="Q177" s="486"/>
      <c r="R177" s="486"/>
      <c r="S177" s="486"/>
      <c r="T177" s="486"/>
      <c r="U177" s="486"/>
      <c r="V177" s="486"/>
      <c r="W177" s="486"/>
      <c r="X177" s="223">
        <f t="shared" si="50"/>
        <v>0</v>
      </c>
      <c r="Y177" s="163">
        <f t="shared" si="56"/>
        <v>0</v>
      </c>
      <c r="Z177" s="182"/>
      <c r="AA177" s="233">
        <f t="shared" si="51"/>
        <v>0</v>
      </c>
      <c r="AB177" s="233">
        <f t="shared" si="52"/>
        <v>0</v>
      </c>
      <c r="AC177" s="232">
        <f t="shared" si="53"/>
        <v>0</v>
      </c>
      <c r="AD177" s="938">
        <f t="shared" si="54"/>
        <v>0</v>
      </c>
      <c r="AE177" s="939">
        <f t="shared" si="55"/>
        <v>0</v>
      </c>
    </row>
    <row r="178" spans="1:31" s="3" customFormat="1" ht="15.75" thickBot="1">
      <c r="A178" s="517"/>
      <c r="B178" s="518"/>
      <c r="C178" s="518"/>
      <c r="D178" s="518"/>
      <c r="E178" s="518"/>
      <c r="F178" s="518"/>
      <c r="G178" s="518"/>
      <c r="H178" s="518"/>
      <c r="I178" s="518"/>
      <c r="J178" s="518"/>
      <c r="K178" s="518"/>
      <c r="L178" s="518"/>
      <c r="M178" s="518"/>
      <c r="N178" s="518"/>
      <c r="O178" s="518"/>
      <c r="P178" s="518"/>
      <c r="Q178" s="518"/>
      <c r="R178" s="518"/>
      <c r="S178" s="518"/>
      <c r="T178" s="518"/>
      <c r="U178" s="518"/>
      <c r="V178" s="518"/>
      <c r="W178" s="518"/>
      <c r="X178" s="223">
        <f t="shared" si="50"/>
        <v>0</v>
      </c>
      <c r="Y178" s="163">
        <f t="shared" si="56"/>
        <v>0</v>
      </c>
      <c r="Z178" s="182"/>
      <c r="AA178" s="233">
        <f t="shared" si="51"/>
        <v>0</v>
      </c>
      <c r="AB178" s="233">
        <f t="shared" si="52"/>
        <v>0</v>
      </c>
      <c r="AC178" s="232">
        <f t="shared" si="53"/>
        <v>0</v>
      </c>
      <c r="AD178" s="938">
        <f t="shared" si="54"/>
        <v>0</v>
      </c>
      <c r="AE178" s="939">
        <f t="shared" si="55"/>
        <v>0</v>
      </c>
    </row>
    <row r="179" spans="1:31" s="3" customFormat="1" ht="15.75" thickBot="1">
      <c r="A179" s="529"/>
      <c r="B179" s="530"/>
      <c r="C179" s="530"/>
      <c r="D179" s="530"/>
      <c r="E179" s="530"/>
      <c r="F179" s="530"/>
      <c r="G179" s="530"/>
      <c r="H179" s="530"/>
      <c r="I179" s="530"/>
      <c r="J179" s="530"/>
      <c r="K179" s="530"/>
      <c r="L179" s="530"/>
      <c r="M179" s="530"/>
      <c r="N179" s="530"/>
      <c r="O179" s="530"/>
      <c r="P179" s="530"/>
      <c r="Q179" s="530"/>
      <c r="R179" s="530"/>
      <c r="S179" s="530"/>
      <c r="T179" s="530"/>
      <c r="U179" s="530"/>
      <c r="V179" s="530"/>
      <c r="W179" s="530"/>
      <c r="X179" s="223">
        <f t="shared" si="50"/>
        <v>0</v>
      </c>
      <c r="Y179" s="163">
        <f t="shared" si="56"/>
        <v>0</v>
      </c>
      <c r="Z179" s="182"/>
      <c r="AA179" s="233">
        <f t="shared" si="51"/>
        <v>0</v>
      </c>
      <c r="AB179" s="233">
        <f t="shared" si="52"/>
        <v>0</v>
      </c>
      <c r="AC179" s="232">
        <f t="shared" si="53"/>
        <v>0</v>
      </c>
      <c r="AD179" s="938">
        <f t="shared" si="54"/>
        <v>0</v>
      </c>
      <c r="AE179" s="939">
        <f t="shared" si="55"/>
        <v>0</v>
      </c>
    </row>
    <row r="180" spans="1:31" s="3" customFormat="1" ht="16.5" thickBot="1">
      <c r="A180" s="533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534"/>
      <c r="S180" s="534"/>
      <c r="T180" s="534"/>
      <c r="U180" s="534"/>
      <c r="V180" s="534"/>
      <c r="W180" s="534"/>
      <c r="X180" s="223">
        <f t="shared" si="50"/>
        <v>0</v>
      </c>
      <c r="Y180" s="163">
        <f t="shared" si="56"/>
        <v>0</v>
      </c>
      <c r="Z180" s="183"/>
      <c r="AA180" s="233">
        <f t="shared" si="51"/>
        <v>0</v>
      </c>
      <c r="AB180" s="233">
        <f t="shared" si="52"/>
        <v>0</v>
      </c>
      <c r="AC180" s="232">
        <f t="shared" si="53"/>
        <v>0</v>
      </c>
      <c r="AD180" s="938">
        <f t="shared" si="54"/>
        <v>0</v>
      </c>
      <c r="AE180" s="939">
        <f t="shared" si="55"/>
        <v>0</v>
      </c>
    </row>
    <row r="181" spans="1:31" s="3" customFormat="1" ht="12.75">
      <c r="A181" s="202"/>
      <c r="B181" s="203"/>
      <c r="C181" s="203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  <c r="U181" s="954"/>
      <c r="V181" s="203"/>
      <c r="W181" s="203"/>
      <c r="X181" s="203"/>
      <c r="Y181" s="163">
        <f>SUM(Y173:Y180)/8</f>
        <v>0</v>
      </c>
      <c r="Z181" s="182"/>
      <c r="AA181" s="955">
        <f>(SUM(AA173:AA180)/8)/66</f>
        <v>0</v>
      </c>
      <c r="AB181" s="955">
        <f>(SUM(AB173:AB180)/8)/16</f>
        <v>0</v>
      </c>
      <c r="AC181" s="955">
        <f>(SUM(AC173:AC180)/8)/10</f>
        <v>0</v>
      </c>
      <c r="AD181" s="955">
        <f>(SUM(AD173:AD180)/8)/8</f>
        <v>0</v>
      </c>
      <c r="AE181" s="955">
        <f>(SUM(AE173:AE180)/8)/100</f>
        <v>0</v>
      </c>
    </row>
    <row r="182" spans="1:31" s="3" customFormat="1">
      <c r="F182" s="70"/>
      <c r="H182" s="186"/>
      <c r="O182" s="60"/>
      <c r="X182" s="173"/>
      <c r="Y182" s="173"/>
      <c r="Z182" s="173"/>
      <c r="AA182" s="173"/>
      <c r="AB182" s="173"/>
      <c r="AC182" s="173"/>
      <c r="AD182" s="173"/>
    </row>
    <row r="183" spans="1:31" s="3" customFormat="1">
      <c r="F183" s="70"/>
      <c r="H183" s="186"/>
      <c r="O183" s="60"/>
      <c r="X183" s="173"/>
      <c r="Y183" s="173"/>
      <c r="Z183" s="173"/>
      <c r="AA183" s="173"/>
      <c r="AB183" s="173"/>
      <c r="AC183" s="173"/>
      <c r="AD183" s="173"/>
    </row>
    <row r="184" spans="1:31" s="3" customFormat="1">
      <c r="F184" s="70"/>
      <c r="H184" s="186"/>
      <c r="O184" s="60"/>
    </row>
    <row r="185" spans="1:31" s="3" customFormat="1">
      <c r="F185" s="70"/>
      <c r="H185" s="186"/>
      <c r="O185" s="60"/>
    </row>
    <row r="186" spans="1:31" s="3" customFormat="1">
      <c r="F186" s="70"/>
      <c r="H186" s="186"/>
      <c r="O186" s="60"/>
    </row>
    <row r="187" spans="1:31" s="3" customFormat="1">
      <c r="F187" s="70"/>
      <c r="H187" s="186"/>
      <c r="O187" s="60"/>
    </row>
    <row r="188" spans="1:31" s="3" customFormat="1">
      <c r="F188" s="70"/>
      <c r="H188" s="186"/>
      <c r="O188" s="60"/>
    </row>
    <row r="189" spans="1:31" s="3" customFormat="1">
      <c r="F189" s="70"/>
      <c r="H189" s="186"/>
      <c r="O189" s="60"/>
    </row>
    <row r="190" spans="1:31" s="3" customFormat="1">
      <c r="F190" s="70"/>
      <c r="H190" s="186"/>
      <c r="O190" s="60"/>
    </row>
    <row r="191" spans="1:31" s="3" customFormat="1">
      <c r="F191" s="70"/>
      <c r="H191" s="186"/>
      <c r="O191" s="60"/>
    </row>
    <row r="192" spans="1:31" s="3" customFormat="1">
      <c r="F192" s="70"/>
      <c r="H192" s="186"/>
      <c r="O192" s="60"/>
    </row>
    <row r="193" spans="6:15" s="3" customFormat="1">
      <c r="F193" s="70"/>
      <c r="H193" s="186"/>
      <c r="O193" s="60"/>
    </row>
    <row r="194" spans="6:15" s="3" customFormat="1">
      <c r="F194" s="70"/>
      <c r="H194" s="186"/>
      <c r="O194" s="60"/>
    </row>
    <row r="195" spans="6:15" s="3" customFormat="1">
      <c r="F195" s="70"/>
      <c r="H195" s="186"/>
      <c r="O195" s="60"/>
    </row>
    <row r="196" spans="6:15" s="3" customFormat="1">
      <c r="F196" s="70"/>
      <c r="H196" s="186"/>
      <c r="O196" s="60"/>
    </row>
    <row r="197" spans="6:15" s="3" customFormat="1">
      <c r="F197" s="70"/>
      <c r="H197" s="186"/>
      <c r="O197" s="60"/>
    </row>
    <row r="198" spans="6:15" s="3" customFormat="1">
      <c r="F198" s="70"/>
      <c r="H198" s="186"/>
      <c r="O198" s="60"/>
    </row>
    <row r="199" spans="6:15" s="3" customFormat="1">
      <c r="F199" s="70"/>
      <c r="H199" s="186"/>
      <c r="O199" s="60"/>
    </row>
    <row r="200" spans="6:15" s="3" customFormat="1">
      <c r="F200" s="70"/>
      <c r="H200" s="186"/>
      <c r="O200" s="60"/>
    </row>
    <row r="201" spans="6:15" s="3" customFormat="1">
      <c r="F201" s="70"/>
      <c r="H201" s="186"/>
      <c r="O201" s="60"/>
    </row>
    <row r="202" spans="6:15" s="3" customFormat="1">
      <c r="F202" s="70"/>
      <c r="H202" s="186"/>
      <c r="O202" s="60"/>
    </row>
    <row r="203" spans="6:15" s="3" customFormat="1">
      <c r="F203" s="70"/>
      <c r="H203" s="186"/>
      <c r="O203" s="60"/>
    </row>
    <row r="204" spans="6:15" s="3" customFormat="1">
      <c r="F204" s="70"/>
      <c r="H204" s="186"/>
      <c r="O204" s="60"/>
    </row>
    <row r="205" spans="6:15" s="3" customFormat="1">
      <c r="F205" s="70"/>
      <c r="H205" s="186"/>
      <c r="O205" s="60"/>
    </row>
    <row r="206" spans="6:15" s="3" customFormat="1">
      <c r="F206" s="70"/>
      <c r="H206" s="186"/>
      <c r="O206" s="60"/>
    </row>
    <row r="207" spans="6:15" s="3" customFormat="1">
      <c r="F207" s="70"/>
      <c r="H207" s="186"/>
      <c r="O207" s="60"/>
    </row>
    <row r="208" spans="6:15" s="3" customFormat="1">
      <c r="F208" s="70"/>
      <c r="H208" s="186"/>
      <c r="O208" s="60"/>
    </row>
    <row r="209" spans="6:15" s="3" customFormat="1">
      <c r="F209" s="70"/>
      <c r="H209" s="186"/>
      <c r="O209" s="60"/>
    </row>
    <row r="210" spans="6:15" s="3" customFormat="1">
      <c r="F210" s="70"/>
      <c r="H210" s="186"/>
      <c r="O210" s="60"/>
    </row>
    <row r="211" spans="6:15" s="3" customFormat="1">
      <c r="F211" s="70"/>
      <c r="H211" s="186"/>
      <c r="O211" s="60"/>
    </row>
    <row r="212" spans="6:15" s="3" customFormat="1">
      <c r="F212" s="70"/>
      <c r="H212" s="186"/>
      <c r="O212" s="60"/>
    </row>
    <row r="213" spans="6:15" s="3" customFormat="1">
      <c r="F213" s="70"/>
      <c r="H213" s="186"/>
      <c r="O213" s="60"/>
    </row>
    <row r="214" spans="6:15" s="3" customFormat="1">
      <c r="F214" s="70"/>
      <c r="H214" s="186"/>
      <c r="O214" s="60"/>
    </row>
    <row r="215" spans="6:15" s="3" customFormat="1">
      <c r="F215" s="70"/>
      <c r="H215" s="186"/>
      <c r="O215" s="60"/>
    </row>
    <row r="216" spans="6:15" s="3" customFormat="1">
      <c r="F216" s="70"/>
      <c r="H216" s="186"/>
      <c r="O216" s="60"/>
    </row>
    <row r="217" spans="6:15" s="3" customFormat="1">
      <c r="F217" s="70"/>
      <c r="H217" s="186"/>
      <c r="O217" s="60"/>
    </row>
    <row r="218" spans="6:15" s="3" customFormat="1">
      <c r="F218" s="70"/>
      <c r="H218" s="186"/>
      <c r="O218" s="60"/>
    </row>
    <row r="219" spans="6:15" s="3" customFormat="1">
      <c r="F219" s="70"/>
      <c r="H219" s="186"/>
      <c r="O219" s="60"/>
    </row>
    <row r="220" spans="6:15" s="3" customFormat="1">
      <c r="F220" s="70"/>
      <c r="H220" s="186"/>
      <c r="O220" s="60"/>
    </row>
    <row r="221" spans="6:15" s="3" customFormat="1">
      <c r="F221" s="70"/>
      <c r="H221" s="186"/>
      <c r="O221" s="60"/>
    </row>
    <row r="222" spans="6:15" s="3" customFormat="1">
      <c r="F222" s="70"/>
      <c r="H222" s="186"/>
      <c r="O222" s="60"/>
    </row>
    <row r="223" spans="6:15" s="3" customFormat="1">
      <c r="F223" s="70"/>
      <c r="H223" s="186"/>
      <c r="O223" s="60"/>
    </row>
    <row r="224" spans="6:15" s="3" customFormat="1">
      <c r="F224" s="70"/>
      <c r="H224" s="186"/>
      <c r="O224" s="60"/>
    </row>
    <row r="225" spans="6:15" s="3" customFormat="1">
      <c r="F225" s="70"/>
      <c r="H225" s="186"/>
      <c r="O225" s="60"/>
    </row>
    <row r="226" spans="6:15" s="3" customFormat="1">
      <c r="F226" s="70"/>
      <c r="H226" s="186"/>
      <c r="O226" s="60"/>
    </row>
    <row r="227" spans="6:15" s="3" customFormat="1">
      <c r="F227" s="70"/>
      <c r="H227" s="186"/>
      <c r="O227" s="60"/>
    </row>
    <row r="228" spans="6:15" s="3" customFormat="1">
      <c r="F228" s="70"/>
      <c r="H228" s="186"/>
      <c r="O228" s="60"/>
    </row>
    <row r="229" spans="6:15" s="3" customFormat="1">
      <c r="F229" s="70"/>
      <c r="H229" s="186"/>
      <c r="O229" s="60"/>
    </row>
    <row r="230" spans="6:15" s="3" customFormat="1">
      <c r="F230" s="70"/>
      <c r="H230" s="186"/>
      <c r="O230" s="60"/>
    </row>
    <row r="231" spans="6:15" s="3" customFormat="1">
      <c r="F231" s="70"/>
      <c r="H231" s="186"/>
      <c r="O231" s="60"/>
    </row>
    <row r="232" spans="6:15" s="3" customFormat="1">
      <c r="F232" s="70"/>
      <c r="H232" s="186"/>
      <c r="O232" s="60"/>
    </row>
    <row r="233" spans="6:15" s="3" customFormat="1">
      <c r="F233" s="70"/>
      <c r="H233" s="186"/>
      <c r="O233" s="60"/>
    </row>
    <row r="234" spans="6:15" s="3" customFormat="1">
      <c r="F234" s="70"/>
      <c r="H234" s="186"/>
      <c r="O234" s="60"/>
    </row>
    <row r="235" spans="6:15" s="3" customFormat="1">
      <c r="F235" s="70"/>
      <c r="H235" s="186"/>
      <c r="O235" s="60"/>
    </row>
    <row r="236" spans="6:15" s="3" customFormat="1">
      <c r="F236" s="70"/>
      <c r="H236" s="186"/>
      <c r="O236" s="60"/>
    </row>
    <row r="237" spans="6:15" s="3" customFormat="1">
      <c r="F237" s="70"/>
      <c r="H237" s="186"/>
      <c r="O237" s="60"/>
    </row>
    <row r="238" spans="6:15" s="3" customFormat="1">
      <c r="F238" s="70"/>
      <c r="H238" s="186"/>
      <c r="O238" s="60"/>
    </row>
    <row r="239" spans="6:15" s="3" customFormat="1">
      <c r="F239" s="70"/>
      <c r="H239" s="186"/>
      <c r="O239" s="60"/>
    </row>
    <row r="240" spans="6:15" s="3" customFormat="1">
      <c r="F240" s="70"/>
      <c r="H240" s="186"/>
      <c r="O240" s="60"/>
    </row>
    <row r="241" spans="6:15" s="3" customFormat="1">
      <c r="F241" s="70"/>
      <c r="H241" s="186"/>
      <c r="O241" s="60"/>
    </row>
    <row r="242" spans="6:15" s="3" customFormat="1">
      <c r="F242" s="70"/>
      <c r="H242" s="186"/>
      <c r="O242" s="60"/>
    </row>
    <row r="243" spans="6:15" s="3" customFormat="1">
      <c r="F243" s="70"/>
      <c r="H243" s="186"/>
      <c r="O243" s="60"/>
    </row>
    <row r="244" spans="6:15" s="3" customFormat="1">
      <c r="F244" s="70"/>
      <c r="H244" s="186"/>
      <c r="O244" s="60"/>
    </row>
    <row r="245" spans="6:15" s="3" customFormat="1">
      <c r="F245" s="70"/>
      <c r="H245" s="186"/>
      <c r="O245" s="60"/>
    </row>
    <row r="246" spans="6:15" s="3" customFormat="1">
      <c r="F246" s="70"/>
      <c r="H246" s="186"/>
      <c r="O246" s="60"/>
    </row>
    <row r="247" spans="6:15" s="3" customFormat="1">
      <c r="F247" s="70"/>
      <c r="H247" s="186"/>
      <c r="O247" s="60"/>
    </row>
    <row r="248" spans="6:15" s="3" customFormat="1">
      <c r="F248" s="70"/>
      <c r="H248" s="186"/>
      <c r="O248" s="60"/>
    </row>
    <row r="249" spans="6:15" s="3" customFormat="1">
      <c r="F249" s="70"/>
      <c r="H249" s="186"/>
      <c r="O249" s="60"/>
    </row>
    <row r="250" spans="6:15" s="3" customFormat="1">
      <c r="F250" s="70"/>
      <c r="H250" s="186"/>
      <c r="O250" s="60"/>
    </row>
    <row r="251" spans="6:15" s="3" customFormat="1">
      <c r="F251" s="70"/>
      <c r="H251" s="186"/>
      <c r="O251" s="60"/>
    </row>
    <row r="252" spans="6:15" s="3" customFormat="1">
      <c r="F252" s="70"/>
      <c r="H252" s="186"/>
      <c r="O252" s="60"/>
    </row>
    <row r="253" spans="6:15" s="3" customFormat="1">
      <c r="F253" s="70"/>
      <c r="H253" s="186"/>
      <c r="O253" s="60"/>
    </row>
    <row r="254" spans="6:15" s="3" customFormat="1">
      <c r="F254" s="70"/>
      <c r="H254" s="186"/>
      <c r="O254" s="60"/>
    </row>
    <row r="255" spans="6:15" s="3" customFormat="1">
      <c r="F255" s="70"/>
      <c r="H255" s="186"/>
      <c r="O255" s="60"/>
    </row>
    <row r="256" spans="6:15" s="3" customFormat="1">
      <c r="F256" s="70"/>
      <c r="H256" s="186"/>
      <c r="O256" s="60"/>
    </row>
    <row r="257" spans="6:15" s="3" customFormat="1">
      <c r="F257" s="70"/>
      <c r="H257" s="186"/>
      <c r="O257" s="60"/>
    </row>
    <row r="258" spans="6:15" s="3" customFormat="1">
      <c r="F258" s="70"/>
      <c r="H258" s="186"/>
      <c r="O258" s="60"/>
    </row>
    <row r="259" spans="6:15" s="3" customFormat="1">
      <c r="F259" s="70"/>
      <c r="H259" s="186"/>
      <c r="O259" s="60"/>
    </row>
    <row r="260" spans="6:15" s="3" customFormat="1">
      <c r="F260" s="70"/>
      <c r="H260" s="186"/>
      <c r="O260" s="60"/>
    </row>
    <row r="261" spans="6:15" s="3" customFormat="1">
      <c r="F261" s="70"/>
      <c r="H261" s="186"/>
      <c r="O261" s="60"/>
    </row>
    <row r="262" spans="6:15" s="3" customFormat="1">
      <c r="F262" s="70"/>
      <c r="H262" s="186"/>
      <c r="O262" s="60"/>
    </row>
    <row r="263" spans="6:15" s="3" customFormat="1">
      <c r="F263" s="70"/>
      <c r="H263" s="186"/>
      <c r="O263" s="60"/>
    </row>
    <row r="264" spans="6:15" s="3" customFormat="1">
      <c r="F264" s="70"/>
      <c r="H264" s="186"/>
      <c r="O264" s="60"/>
    </row>
    <row r="265" spans="6:15" s="3" customFormat="1">
      <c r="F265" s="70"/>
      <c r="H265" s="186"/>
      <c r="O265" s="60"/>
    </row>
    <row r="266" spans="6:15" s="3" customFormat="1">
      <c r="F266" s="70"/>
      <c r="H266" s="186"/>
      <c r="O266" s="60"/>
    </row>
    <row r="267" spans="6:15" s="3" customFormat="1">
      <c r="F267" s="70"/>
      <c r="H267" s="186"/>
      <c r="O267" s="60"/>
    </row>
    <row r="268" spans="6:15" s="3" customFormat="1">
      <c r="F268" s="70"/>
      <c r="H268" s="186"/>
      <c r="O268" s="60"/>
    </row>
    <row r="269" spans="6:15" s="3" customFormat="1">
      <c r="F269" s="70"/>
      <c r="H269" s="186"/>
      <c r="O269" s="60"/>
    </row>
    <row r="270" spans="6:15" s="3" customFormat="1">
      <c r="F270" s="70"/>
      <c r="H270" s="186"/>
      <c r="O270" s="60"/>
    </row>
    <row r="271" spans="6:15" s="3" customFormat="1">
      <c r="F271" s="70"/>
      <c r="H271" s="186"/>
      <c r="O271" s="60"/>
    </row>
    <row r="272" spans="6:15" s="3" customFormat="1">
      <c r="F272" s="70"/>
      <c r="H272" s="186"/>
      <c r="O272" s="60"/>
    </row>
    <row r="273" spans="6:15" s="3" customFormat="1">
      <c r="F273" s="70"/>
      <c r="H273" s="186"/>
      <c r="O273" s="60"/>
    </row>
    <row r="274" spans="6:15" s="3" customFormat="1">
      <c r="F274" s="70"/>
      <c r="H274" s="186"/>
      <c r="O274" s="60"/>
    </row>
    <row r="275" spans="6:15" s="3" customFormat="1">
      <c r="F275" s="70"/>
      <c r="H275" s="186"/>
      <c r="O275" s="60"/>
    </row>
    <row r="276" spans="6:15" s="3" customFormat="1">
      <c r="F276" s="70"/>
      <c r="H276" s="186"/>
      <c r="O276" s="60"/>
    </row>
    <row r="277" spans="6:15" s="3" customFormat="1">
      <c r="F277" s="70"/>
      <c r="H277" s="186"/>
      <c r="O277" s="60"/>
    </row>
    <row r="278" spans="6:15" s="3" customFormat="1">
      <c r="F278" s="70"/>
      <c r="H278" s="186"/>
      <c r="O278" s="60"/>
    </row>
    <row r="279" spans="6:15" s="3" customFormat="1">
      <c r="F279" s="70"/>
      <c r="H279" s="186"/>
      <c r="O279" s="60"/>
    </row>
    <row r="280" spans="6:15" s="3" customFormat="1">
      <c r="F280" s="70"/>
      <c r="H280" s="186"/>
      <c r="O280" s="60"/>
    </row>
    <row r="281" spans="6:15" s="3" customFormat="1">
      <c r="F281" s="70"/>
      <c r="H281" s="186"/>
      <c r="O281" s="60"/>
    </row>
    <row r="282" spans="6:15" s="3" customFormat="1">
      <c r="F282" s="70"/>
      <c r="H282" s="186"/>
      <c r="O282" s="60"/>
    </row>
    <row r="283" spans="6:15" s="3" customFormat="1">
      <c r="F283" s="70"/>
      <c r="H283" s="186"/>
      <c r="O283" s="60"/>
    </row>
    <row r="284" spans="6:15" s="3" customFormat="1">
      <c r="F284" s="70"/>
      <c r="H284" s="186"/>
      <c r="O284" s="60"/>
    </row>
    <row r="285" spans="6:15" s="3" customFormat="1">
      <c r="F285" s="70"/>
      <c r="H285" s="186"/>
      <c r="O285" s="60"/>
    </row>
    <row r="286" spans="6:15" s="3" customFormat="1">
      <c r="F286" s="70"/>
      <c r="H286" s="186"/>
      <c r="O286" s="60"/>
    </row>
    <row r="287" spans="6:15" s="3" customFormat="1">
      <c r="F287" s="70"/>
      <c r="H287" s="186"/>
      <c r="O287" s="60"/>
    </row>
    <row r="288" spans="6:15" s="3" customFormat="1">
      <c r="F288" s="70"/>
      <c r="H288" s="186"/>
      <c r="O288" s="60"/>
    </row>
    <row r="289" spans="6:15" s="3" customFormat="1">
      <c r="F289" s="70"/>
      <c r="H289" s="186"/>
      <c r="O289" s="60"/>
    </row>
    <row r="290" spans="6:15" s="3" customFormat="1">
      <c r="F290" s="70"/>
      <c r="H290" s="186"/>
      <c r="O290" s="60"/>
    </row>
    <row r="291" spans="6:15" s="3" customFormat="1">
      <c r="F291" s="70"/>
      <c r="H291" s="186"/>
      <c r="O291" s="60"/>
    </row>
    <row r="292" spans="6:15" s="3" customFormat="1">
      <c r="F292" s="70"/>
      <c r="H292" s="186"/>
      <c r="O292" s="60"/>
    </row>
    <row r="293" spans="6:15" s="3" customFormat="1">
      <c r="F293" s="70"/>
      <c r="H293" s="186"/>
      <c r="O293" s="60"/>
    </row>
    <row r="294" spans="6:15" s="3" customFormat="1">
      <c r="F294" s="70"/>
      <c r="H294" s="186"/>
      <c r="O294" s="60"/>
    </row>
    <row r="295" spans="6:15" s="3" customFormat="1">
      <c r="F295" s="70"/>
      <c r="H295" s="186"/>
      <c r="O295" s="60"/>
    </row>
    <row r="296" spans="6:15" s="3" customFormat="1">
      <c r="F296" s="70"/>
      <c r="H296" s="186"/>
      <c r="O296" s="60"/>
    </row>
    <row r="297" spans="6:15" s="3" customFormat="1">
      <c r="F297" s="70"/>
      <c r="H297" s="186"/>
      <c r="O297" s="60"/>
    </row>
    <row r="298" spans="6:15" s="3" customFormat="1">
      <c r="F298" s="70"/>
      <c r="H298" s="186"/>
      <c r="O298" s="60"/>
    </row>
    <row r="299" spans="6:15" s="3" customFormat="1">
      <c r="F299" s="70"/>
      <c r="H299" s="186"/>
      <c r="O299" s="60"/>
    </row>
    <row r="300" spans="6:15" s="3" customFormat="1">
      <c r="F300" s="70"/>
      <c r="H300" s="186"/>
      <c r="O300" s="60"/>
    </row>
    <row r="301" spans="6:15" s="3" customFormat="1">
      <c r="F301" s="70"/>
      <c r="H301" s="186"/>
      <c r="O301" s="60"/>
    </row>
    <row r="302" spans="6:15" s="3" customFormat="1">
      <c r="F302" s="70"/>
      <c r="H302" s="186"/>
      <c r="O302" s="60"/>
    </row>
    <row r="303" spans="6:15" s="3" customFormat="1">
      <c r="F303" s="70"/>
      <c r="H303" s="186"/>
      <c r="O303" s="60"/>
    </row>
    <row r="304" spans="6:15" s="3" customFormat="1">
      <c r="F304" s="70"/>
      <c r="H304" s="186"/>
      <c r="O304" s="60"/>
    </row>
    <row r="305" spans="6:15" s="3" customFormat="1">
      <c r="F305" s="70"/>
      <c r="H305" s="186"/>
      <c r="O305" s="60"/>
    </row>
    <row r="306" spans="6:15" s="3" customFormat="1">
      <c r="F306" s="70"/>
      <c r="H306" s="186"/>
      <c r="O306" s="60"/>
    </row>
    <row r="307" spans="6:15" s="3" customFormat="1">
      <c r="F307" s="70"/>
      <c r="H307" s="186"/>
      <c r="O307" s="60"/>
    </row>
    <row r="308" spans="6:15" s="3" customFormat="1">
      <c r="F308" s="70"/>
      <c r="H308" s="186"/>
      <c r="O308" s="60"/>
    </row>
    <row r="309" spans="6:15" s="3" customFormat="1">
      <c r="F309" s="70"/>
      <c r="H309" s="186"/>
      <c r="O309" s="60"/>
    </row>
    <row r="310" spans="6:15" s="3" customFormat="1">
      <c r="F310" s="70"/>
      <c r="H310" s="186"/>
      <c r="O310" s="60"/>
    </row>
    <row r="311" spans="6:15" s="3" customFormat="1">
      <c r="F311" s="70"/>
      <c r="H311" s="186"/>
      <c r="O311" s="60"/>
    </row>
    <row r="312" spans="6:15" s="3" customFormat="1">
      <c r="F312" s="70"/>
      <c r="H312" s="186"/>
      <c r="O312" s="60"/>
    </row>
    <row r="313" spans="6:15" s="3" customFormat="1">
      <c r="F313" s="70"/>
      <c r="H313" s="186"/>
      <c r="O313" s="60"/>
    </row>
    <row r="314" spans="6:15" s="3" customFormat="1">
      <c r="F314" s="70"/>
      <c r="H314" s="186"/>
      <c r="O314" s="60"/>
    </row>
    <row r="315" spans="6:15" s="3" customFormat="1">
      <c r="F315" s="70"/>
      <c r="H315" s="186"/>
      <c r="O315" s="60"/>
    </row>
    <row r="316" spans="6:15" s="3" customFormat="1">
      <c r="F316" s="70"/>
      <c r="H316" s="186"/>
      <c r="O316" s="60"/>
    </row>
    <row r="317" spans="6:15" s="3" customFormat="1">
      <c r="F317" s="70"/>
      <c r="H317" s="186"/>
      <c r="O317" s="60"/>
    </row>
    <row r="318" spans="6:15" s="3" customFormat="1">
      <c r="F318" s="70"/>
      <c r="H318" s="186"/>
      <c r="O318" s="60"/>
    </row>
    <row r="319" spans="6:15" s="3" customFormat="1">
      <c r="F319" s="70"/>
      <c r="H319" s="186"/>
      <c r="O319" s="60"/>
    </row>
    <row r="320" spans="6:15" s="3" customFormat="1">
      <c r="F320" s="70"/>
      <c r="H320" s="186"/>
      <c r="O320" s="60"/>
    </row>
    <row r="321" spans="6:15" s="3" customFormat="1">
      <c r="F321" s="70"/>
      <c r="H321" s="186"/>
      <c r="O321" s="60"/>
    </row>
    <row r="322" spans="6:15" s="3" customFormat="1">
      <c r="F322" s="70"/>
      <c r="H322" s="186"/>
      <c r="O322" s="60"/>
    </row>
    <row r="323" spans="6:15" s="3" customFormat="1">
      <c r="F323" s="70"/>
      <c r="H323" s="186"/>
      <c r="O323" s="60"/>
    </row>
    <row r="324" spans="6:15" s="3" customFormat="1">
      <c r="F324" s="70"/>
      <c r="H324" s="186"/>
      <c r="O324" s="60"/>
    </row>
    <row r="325" spans="6:15" s="3" customFormat="1">
      <c r="F325" s="70"/>
      <c r="H325" s="186"/>
      <c r="O325" s="60"/>
    </row>
    <row r="326" spans="6:15" s="3" customFormat="1">
      <c r="F326" s="70"/>
      <c r="H326" s="186"/>
      <c r="O326" s="60"/>
    </row>
    <row r="327" spans="6:15" s="3" customFormat="1">
      <c r="F327" s="70"/>
      <c r="H327" s="186"/>
      <c r="O327" s="60"/>
    </row>
    <row r="328" spans="6:15" s="3" customFormat="1">
      <c r="F328" s="70"/>
      <c r="H328" s="186"/>
      <c r="O328" s="60"/>
    </row>
    <row r="329" spans="6:15" s="3" customFormat="1">
      <c r="F329" s="70"/>
      <c r="H329" s="186"/>
      <c r="O329" s="60"/>
    </row>
    <row r="330" spans="6:15" s="3" customFormat="1">
      <c r="F330" s="70"/>
      <c r="H330" s="186"/>
      <c r="O330" s="60"/>
    </row>
    <row r="331" spans="6:15" s="3" customFormat="1">
      <c r="F331" s="70"/>
      <c r="H331" s="186"/>
      <c r="O331" s="60"/>
    </row>
    <row r="332" spans="6:15" s="3" customFormat="1">
      <c r="F332" s="70"/>
      <c r="H332" s="186"/>
      <c r="O332" s="60"/>
    </row>
    <row r="333" spans="6:15" s="3" customFormat="1">
      <c r="F333" s="70"/>
      <c r="H333" s="186"/>
      <c r="O333" s="60"/>
    </row>
    <row r="334" spans="6:15" s="3" customFormat="1">
      <c r="F334" s="70"/>
      <c r="H334" s="186"/>
      <c r="O334" s="60"/>
    </row>
    <row r="335" spans="6:15" s="3" customFormat="1">
      <c r="F335" s="70"/>
      <c r="H335" s="186"/>
      <c r="O335" s="60"/>
    </row>
    <row r="336" spans="6:15" s="3" customFormat="1">
      <c r="F336" s="70"/>
      <c r="H336" s="186"/>
      <c r="O336" s="60"/>
    </row>
    <row r="337" spans="6:15" s="3" customFormat="1">
      <c r="F337" s="70"/>
      <c r="H337" s="186"/>
      <c r="O337" s="60"/>
    </row>
    <row r="338" spans="6:15" s="3" customFormat="1">
      <c r="F338" s="70"/>
      <c r="H338" s="186"/>
      <c r="O338" s="60"/>
    </row>
    <row r="339" spans="6:15" s="3" customFormat="1">
      <c r="F339" s="70"/>
      <c r="H339" s="186"/>
      <c r="O339" s="60"/>
    </row>
    <row r="340" spans="6:15" s="3" customFormat="1">
      <c r="F340" s="70"/>
      <c r="H340" s="186"/>
      <c r="O340" s="60"/>
    </row>
    <row r="341" spans="6:15" s="3" customFormat="1">
      <c r="F341" s="70"/>
      <c r="H341" s="186"/>
      <c r="O341" s="60"/>
    </row>
    <row r="342" spans="6:15" s="3" customFormat="1">
      <c r="F342" s="70"/>
      <c r="H342" s="186"/>
      <c r="O342" s="60"/>
    </row>
    <row r="343" spans="6:15" s="3" customFormat="1">
      <c r="F343" s="70"/>
      <c r="H343" s="186"/>
      <c r="O343" s="60"/>
    </row>
    <row r="344" spans="6:15" s="3" customFormat="1">
      <c r="F344" s="70"/>
      <c r="H344" s="186"/>
      <c r="O344" s="60"/>
    </row>
    <row r="345" spans="6:15" s="3" customFormat="1">
      <c r="F345" s="70"/>
      <c r="H345" s="186"/>
      <c r="O345" s="60"/>
    </row>
    <row r="346" spans="6:15" s="3" customFormat="1">
      <c r="F346" s="70"/>
      <c r="H346" s="186"/>
      <c r="O346" s="60"/>
    </row>
    <row r="347" spans="6:15" s="3" customFormat="1">
      <c r="F347" s="70"/>
      <c r="H347" s="186"/>
      <c r="O347" s="60"/>
    </row>
    <row r="348" spans="6:15" s="3" customFormat="1">
      <c r="F348" s="70"/>
      <c r="H348" s="186"/>
      <c r="O348" s="60"/>
    </row>
    <row r="349" spans="6:15" s="3" customFormat="1">
      <c r="F349" s="70"/>
      <c r="H349" s="186"/>
      <c r="O349" s="60"/>
    </row>
    <row r="350" spans="6:15" s="3" customFormat="1">
      <c r="F350" s="70"/>
      <c r="H350" s="186"/>
      <c r="O350" s="60"/>
    </row>
    <row r="351" spans="6:15" s="3" customFormat="1">
      <c r="F351" s="70"/>
      <c r="H351" s="186"/>
      <c r="O351" s="60"/>
    </row>
    <row r="352" spans="6:15" s="3" customFormat="1">
      <c r="F352" s="70"/>
      <c r="H352" s="186"/>
      <c r="O352" s="60"/>
    </row>
    <row r="353" spans="6:15" s="3" customFormat="1">
      <c r="F353" s="70"/>
      <c r="H353" s="186"/>
      <c r="O353" s="60"/>
    </row>
    <row r="354" spans="6:15" s="3" customFormat="1">
      <c r="F354" s="70"/>
      <c r="H354" s="186"/>
      <c r="O354" s="60"/>
    </row>
    <row r="355" spans="6:15" s="3" customFormat="1">
      <c r="F355" s="70"/>
      <c r="H355" s="186"/>
      <c r="O355" s="60"/>
    </row>
    <row r="356" spans="6:15" s="3" customFormat="1">
      <c r="F356" s="70"/>
      <c r="H356" s="186"/>
      <c r="O356" s="60"/>
    </row>
    <row r="357" spans="6:15" s="3" customFormat="1">
      <c r="F357" s="70"/>
      <c r="H357" s="186"/>
      <c r="O357" s="60"/>
    </row>
    <row r="358" spans="6:15" s="3" customFormat="1">
      <c r="F358" s="70"/>
      <c r="H358" s="186"/>
      <c r="O358" s="60"/>
    </row>
    <row r="359" spans="6:15" s="3" customFormat="1">
      <c r="F359" s="70"/>
      <c r="H359" s="186"/>
      <c r="O359" s="60"/>
    </row>
    <row r="360" spans="6:15" s="3" customFormat="1">
      <c r="F360" s="70"/>
      <c r="H360" s="186"/>
      <c r="O360" s="60"/>
    </row>
    <row r="361" spans="6:15" s="3" customFormat="1">
      <c r="F361" s="70"/>
      <c r="H361" s="186"/>
      <c r="O361" s="60"/>
    </row>
    <row r="362" spans="6:15" s="3" customFormat="1">
      <c r="F362" s="70"/>
      <c r="H362" s="186"/>
      <c r="O362" s="60"/>
    </row>
    <row r="363" spans="6:15" s="3" customFormat="1">
      <c r="F363" s="70"/>
      <c r="H363" s="186"/>
      <c r="O363" s="60"/>
    </row>
    <row r="364" spans="6:15" s="3" customFormat="1">
      <c r="F364" s="70"/>
      <c r="H364" s="186"/>
      <c r="O364" s="60"/>
    </row>
    <row r="365" spans="6:15" s="3" customFormat="1">
      <c r="F365" s="70"/>
      <c r="H365" s="186"/>
      <c r="O365" s="60"/>
    </row>
    <row r="366" spans="6:15" s="3" customFormat="1">
      <c r="F366" s="70"/>
      <c r="H366" s="186"/>
      <c r="O366" s="60"/>
    </row>
    <row r="367" spans="6:15" s="3" customFormat="1">
      <c r="F367" s="70"/>
      <c r="H367" s="186"/>
      <c r="O367" s="60"/>
    </row>
    <row r="368" spans="6:15" s="3" customFormat="1">
      <c r="F368" s="70"/>
      <c r="H368" s="186"/>
      <c r="O368" s="60"/>
    </row>
    <row r="369" spans="6:15" s="3" customFormat="1">
      <c r="F369" s="70"/>
      <c r="H369" s="186"/>
      <c r="O369" s="60"/>
    </row>
    <row r="370" spans="6:15" s="3" customFormat="1">
      <c r="F370" s="70"/>
      <c r="H370" s="186"/>
      <c r="O370" s="60"/>
    </row>
    <row r="371" spans="6:15" s="3" customFormat="1">
      <c r="F371" s="70"/>
      <c r="H371" s="186"/>
      <c r="O371" s="60"/>
    </row>
    <row r="372" spans="6:15" s="3" customFormat="1">
      <c r="F372" s="70"/>
      <c r="H372" s="186"/>
      <c r="O372" s="60"/>
    </row>
    <row r="373" spans="6:15" s="3" customFormat="1">
      <c r="F373" s="70"/>
      <c r="H373" s="186"/>
      <c r="O373" s="60"/>
    </row>
    <row r="374" spans="6:15" s="3" customFormat="1">
      <c r="F374" s="70"/>
      <c r="H374" s="186"/>
      <c r="O374" s="60"/>
    </row>
    <row r="375" spans="6:15" s="3" customFormat="1">
      <c r="F375" s="70"/>
      <c r="H375" s="186"/>
      <c r="O375" s="60"/>
    </row>
    <row r="376" spans="6:15" s="3" customFormat="1">
      <c r="F376" s="70"/>
      <c r="H376" s="186"/>
      <c r="O376" s="60"/>
    </row>
    <row r="377" spans="6:15" s="3" customFormat="1">
      <c r="F377" s="70"/>
      <c r="H377" s="186"/>
      <c r="O377" s="60"/>
    </row>
    <row r="378" spans="6:15" s="3" customFormat="1">
      <c r="F378" s="70"/>
      <c r="H378" s="186"/>
      <c r="O378" s="60"/>
    </row>
    <row r="379" spans="6:15" s="3" customFormat="1">
      <c r="F379" s="70"/>
      <c r="H379" s="186"/>
      <c r="O379" s="60"/>
    </row>
    <row r="380" spans="6:15" s="3" customFormat="1">
      <c r="F380" s="70"/>
      <c r="H380" s="186"/>
      <c r="O380" s="60"/>
    </row>
    <row r="381" spans="6:15" s="3" customFormat="1">
      <c r="F381" s="70"/>
      <c r="H381" s="186"/>
      <c r="O381" s="60"/>
    </row>
    <row r="382" spans="6:15" s="3" customFormat="1">
      <c r="F382" s="70"/>
      <c r="H382" s="186"/>
      <c r="O382" s="60"/>
    </row>
    <row r="383" spans="6:15" s="3" customFormat="1">
      <c r="F383" s="70"/>
      <c r="H383" s="186"/>
      <c r="O383" s="60"/>
    </row>
    <row r="384" spans="6:15" s="3" customFormat="1">
      <c r="F384" s="70"/>
      <c r="H384" s="186"/>
      <c r="O384" s="60"/>
    </row>
    <row r="385" spans="6:15" s="3" customFormat="1">
      <c r="F385" s="70"/>
      <c r="H385" s="186"/>
      <c r="O385" s="60"/>
    </row>
    <row r="386" spans="6:15" s="3" customFormat="1">
      <c r="F386" s="70"/>
      <c r="H386" s="186"/>
      <c r="O386" s="60"/>
    </row>
    <row r="387" spans="6:15" s="3" customFormat="1">
      <c r="F387" s="70"/>
      <c r="H387" s="186"/>
      <c r="O387" s="60"/>
    </row>
    <row r="388" spans="6:15" s="3" customFormat="1">
      <c r="F388" s="70"/>
      <c r="H388" s="186"/>
      <c r="O388" s="60"/>
    </row>
    <row r="389" spans="6:15" s="3" customFormat="1">
      <c r="F389" s="70"/>
      <c r="H389" s="186"/>
      <c r="O389" s="60"/>
    </row>
    <row r="390" spans="6:15" s="3" customFormat="1">
      <c r="F390" s="70"/>
      <c r="H390" s="186"/>
      <c r="O390" s="60"/>
    </row>
    <row r="391" spans="6:15" s="3" customFormat="1">
      <c r="F391" s="70"/>
      <c r="H391" s="186"/>
      <c r="O391" s="60"/>
    </row>
    <row r="392" spans="6:15" s="3" customFormat="1">
      <c r="F392" s="70"/>
      <c r="H392" s="186"/>
      <c r="O392" s="60"/>
    </row>
    <row r="393" spans="6:15" s="3" customFormat="1">
      <c r="F393" s="70"/>
      <c r="H393" s="186"/>
      <c r="O393" s="60"/>
    </row>
    <row r="394" spans="6:15" s="3" customFormat="1">
      <c r="F394" s="70"/>
      <c r="H394" s="186"/>
      <c r="O394" s="60"/>
    </row>
    <row r="395" spans="6:15" s="3" customFormat="1">
      <c r="F395" s="70"/>
      <c r="H395" s="186"/>
      <c r="O395" s="60"/>
    </row>
    <row r="396" spans="6:15" s="3" customFormat="1">
      <c r="F396" s="70"/>
      <c r="H396" s="186"/>
      <c r="O396" s="60"/>
    </row>
    <row r="397" spans="6:15" s="3" customFormat="1">
      <c r="F397" s="70"/>
      <c r="H397" s="186"/>
      <c r="O397" s="60"/>
    </row>
    <row r="398" spans="6:15" s="3" customFormat="1">
      <c r="F398" s="70"/>
      <c r="H398" s="186"/>
      <c r="O398" s="60"/>
    </row>
    <row r="399" spans="6:15" s="3" customFormat="1">
      <c r="F399" s="70"/>
      <c r="H399" s="186"/>
      <c r="O399" s="60"/>
    </row>
    <row r="400" spans="6:15" s="3" customFormat="1">
      <c r="F400" s="70"/>
      <c r="H400" s="186"/>
      <c r="O400" s="60"/>
    </row>
    <row r="401" spans="6:15" s="3" customFormat="1">
      <c r="F401" s="70"/>
      <c r="H401" s="186"/>
      <c r="O401" s="60"/>
    </row>
    <row r="402" spans="6:15" s="3" customFormat="1">
      <c r="F402" s="70"/>
      <c r="H402" s="186"/>
      <c r="O402" s="60"/>
    </row>
    <row r="403" spans="6:15" s="3" customFormat="1">
      <c r="F403" s="70"/>
      <c r="H403" s="186"/>
      <c r="O403" s="60"/>
    </row>
    <row r="404" spans="6:15" s="3" customFormat="1">
      <c r="F404" s="70"/>
      <c r="H404" s="186"/>
      <c r="O404" s="60"/>
    </row>
    <row r="405" spans="6:15" s="3" customFormat="1">
      <c r="F405" s="70"/>
      <c r="H405" s="186"/>
      <c r="O405" s="60"/>
    </row>
    <row r="406" spans="6:15" s="3" customFormat="1">
      <c r="F406" s="70"/>
      <c r="H406" s="186"/>
      <c r="O406" s="60"/>
    </row>
    <row r="407" spans="6:15" s="3" customFormat="1">
      <c r="F407" s="70"/>
      <c r="H407" s="186"/>
      <c r="O407" s="60"/>
    </row>
    <row r="408" spans="6:15" s="3" customFormat="1">
      <c r="F408" s="70"/>
      <c r="H408" s="186"/>
      <c r="O408" s="60"/>
    </row>
    <row r="409" spans="6:15" s="3" customFormat="1">
      <c r="F409" s="70"/>
      <c r="H409" s="186"/>
      <c r="O409" s="60"/>
    </row>
    <row r="410" spans="6:15" s="3" customFormat="1">
      <c r="F410" s="70"/>
      <c r="H410" s="186"/>
      <c r="O410" s="60"/>
    </row>
    <row r="411" spans="6:15" s="3" customFormat="1">
      <c r="F411" s="70"/>
      <c r="H411" s="186"/>
      <c r="O411" s="60"/>
    </row>
    <row r="412" spans="6:15" s="3" customFormat="1">
      <c r="F412" s="70"/>
      <c r="H412" s="186"/>
      <c r="O412" s="60"/>
    </row>
    <row r="413" spans="6:15" s="3" customFormat="1">
      <c r="F413" s="70"/>
      <c r="H413" s="186"/>
      <c r="O413" s="60"/>
    </row>
    <row r="414" spans="6:15" s="3" customFormat="1">
      <c r="F414" s="70"/>
      <c r="H414" s="186"/>
      <c r="O414" s="60"/>
    </row>
    <row r="415" spans="6:15" s="3" customFormat="1">
      <c r="F415" s="70"/>
      <c r="H415" s="186"/>
      <c r="O415" s="60"/>
    </row>
    <row r="416" spans="6:15" s="3" customFormat="1">
      <c r="F416" s="70"/>
      <c r="H416" s="186"/>
      <c r="O416" s="60"/>
    </row>
    <row r="417" spans="6:15" s="3" customFormat="1">
      <c r="F417" s="70"/>
      <c r="H417" s="186"/>
      <c r="O417" s="60"/>
    </row>
    <row r="418" spans="6:15" s="3" customFormat="1">
      <c r="F418" s="70"/>
      <c r="H418" s="186"/>
      <c r="O418" s="60"/>
    </row>
    <row r="419" spans="6:15" s="3" customFormat="1">
      <c r="F419" s="70"/>
      <c r="H419" s="186"/>
      <c r="O419" s="60"/>
    </row>
    <row r="420" spans="6:15" s="3" customFormat="1">
      <c r="F420" s="70"/>
      <c r="H420" s="186"/>
      <c r="O420" s="60"/>
    </row>
    <row r="421" spans="6:15" s="3" customFormat="1">
      <c r="F421" s="70"/>
      <c r="H421" s="186"/>
      <c r="O421" s="60"/>
    </row>
    <row r="422" spans="6:15" s="3" customFormat="1">
      <c r="F422" s="70"/>
      <c r="H422" s="186"/>
      <c r="O422" s="60"/>
    </row>
    <row r="423" spans="6:15" s="3" customFormat="1">
      <c r="F423" s="70"/>
      <c r="H423" s="186"/>
      <c r="O423" s="60"/>
    </row>
    <row r="424" spans="6:15" s="3" customFormat="1">
      <c r="F424" s="70"/>
      <c r="H424" s="186"/>
      <c r="O424" s="60"/>
    </row>
    <row r="425" spans="6:15" s="3" customFormat="1">
      <c r="F425" s="70"/>
      <c r="H425" s="186"/>
      <c r="O425" s="60"/>
    </row>
    <row r="426" spans="6:15" s="3" customFormat="1">
      <c r="F426" s="70"/>
      <c r="H426" s="186"/>
      <c r="O426" s="60"/>
    </row>
    <row r="427" spans="6:15" s="3" customFormat="1">
      <c r="F427" s="70"/>
      <c r="H427" s="186"/>
      <c r="O427" s="60"/>
    </row>
    <row r="428" spans="6:15" s="3" customFormat="1">
      <c r="F428" s="70"/>
      <c r="H428" s="186"/>
      <c r="O428" s="60"/>
    </row>
    <row r="429" spans="6:15" s="3" customFormat="1">
      <c r="F429" s="70"/>
      <c r="H429" s="186"/>
      <c r="O429" s="60"/>
    </row>
    <row r="430" spans="6:15" s="3" customFormat="1">
      <c r="F430" s="70"/>
      <c r="H430" s="186"/>
      <c r="O430" s="60"/>
    </row>
    <row r="431" spans="6:15" s="3" customFormat="1">
      <c r="F431" s="70"/>
      <c r="H431" s="186"/>
      <c r="O431" s="60"/>
    </row>
    <row r="432" spans="6:15" s="3" customFormat="1">
      <c r="F432" s="70"/>
      <c r="H432" s="186"/>
      <c r="O432" s="60"/>
    </row>
    <row r="433" spans="6:15" s="3" customFormat="1">
      <c r="F433" s="70"/>
      <c r="H433" s="186"/>
      <c r="O433" s="60"/>
    </row>
    <row r="434" spans="6:15" s="3" customFormat="1">
      <c r="F434" s="70"/>
      <c r="H434" s="186"/>
      <c r="O434" s="60"/>
    </row>
    <row r="435" spans="6:15" s="3" customFormat="1">
      <c r="F435" s="70"/>
      <c r="H435" s="186"/>
      <c r="O435" s="60"/>
    </row>
    <row r="436" spans="6:15" s="3" customFormat="1">
      <c r="F436" s="70"/>
      <c r="H436" s="186"/>
      <c r="O436" s="60"/>
    </row>
    <row r="437" spans="6:15" s="3" customFormat="1">
      <c r="F437" s="70"/>
      <c r="H437" s="186"/>
      <c r="O437" s="60"/>
    </row>
    <row r="438" spans="6:15" s="3" customFormat="1">
      <c r="F438" s="70"/>
      <c r="H438" s="186"/>
      <c r="O438" s="60"/>
    </row>
    <row r="439" spans="6:15" s="3" customFormat="1">
      <c r="F439" s="70"/>
      <c r="H439" s="186"/>
      <c r="O439" s="60"/>
    </row>
    <row r="440" spans="6:15" s="3" customFormat="1">
      <c r="F440" s="70"/>
      <c r="H440" s="186"/>
      <c r="O440" s="60"/>
    </row>
    <row r="441" spans="6:15" s="3" customFormat="1">
      <c r="F441" s="70"/>
      <c r="H441" s="186"/>
      <c r="O441" s="60"/>
    </row>
    <row r="442" spans="6:15" s="3" customFormat="1">
      <c r="F442" s="70"/>
      <c r="H442" s="186"/>
      <c r="O442" s="60"/>
    </row>
    <row r="443" spans="6:15" s="3" customFormat="1">
      <c r="F443" s="70"/>
      <c r="H443" s="186"/>
      <c r="O443" s="60"/>
    </row>
    <row r="444" spans="6:15" s="3" customFormat="1">
      <c r="F444" s="70"/>
      <c r="H444" s="186"/>
      <c r="O444" s="60"/>
    </row>
    <row r="445" spans="6:15" s="3" customFormat="1">
      <c r="F445" s="70"/>
      <c r="H445" s="186"/>
      <c r="O445" s="60"/>
    </row>
    <row r="446" spans="6:15" s="3" customFormat="1">
      <c r="F446" s="70"/>
      <c r="H446" s="186"/>
      <c r="O446" s="60"/>
    </row>
    <row r="447" spans="6:15" s="3" customFormat="1">
      <c r="F447" s="70"/>
      <c r="H447" s="186"/>
      <c r="O447" s="60"/>
    </row>
    <row r="448" spans="6:15" s="3" customFormat="1">
      <c r="F448" s="70"/>
      <c r="H448" s="186"/>
      <c r="O448" s="60"/>
    </row>
    <row r="449" spans="6:15" s="3" customFormat="1">
      <c r="F449" s="70"/>
      <c r="H449" s="186"/>
      <c r="O449" s="60"/>
    </row>
    <row r="450" spans="6:15" s="3" customFormat="1">
      <c r="F450" s="70"/>
      <c r="H450" s="186"/>
      <c r="O450" s="60"/>
    </row>
    <row r="451" spans="6:15" s="3" customFormat="1">
      <c r="F451" s="70"/>
      <c r="H451" s="186"/>
      <c r="O451" s="60"/>
    </row>
    <row r="452" spans="6:15" s="3" customFormat="1">
      <c r="F452" s="70"/>
      <c r="H452" s="186"/>
      <c r="O452" s="60"/>
    </row>
    <row r="453" spans="6:15" s="3" customFormat="1">
      <c r="F453" s="70"/>
      <c r="H453" s="186"/>
      <c r="O453" s="60"/>
    </row>
    <row r="454" spans="6:15" s="3" customFormat="1">
      <c r="F454" s="70"/>
      <c r="H454" s="186"/>
      <c r="O454" s="60"/>
    </row>
    <row r="455" spans="6:15" s="3" customFormat="1">
      <c r="F455" s="70"/>
      <c r="H455" s="186"/>
      <c r="O455" s="60"/>
    </row>
    <row r="456" spans="6:15" s="3" customFormat="1">
      <c r="F456" s="70"/>
      <c r="H456" s="186"/>
      <c r="O456" s="60"/>
    </row>
    <row r="457" spans="6:15" s="3" customFormat="1">
      <c r="F457" s="70"/>
      <c r="H457" s="186"/>
      <c r="O457" s="60"/>
    </row>
    <row r="458" spans="6:15" s="3" customFormat="1">
      <c r="F458" s="70"/>
      <c r="H458" s="186"/>
      <c r="O458" s="60"/>
    </row>
    <row r="459" spans="6:15" s="3" customFormat="1">
      <c r="F459" s="70"/>
      <c r="H459" s="186"/>
      <c r="O459" s="60"/>
    </row>
    <row r="460" spans="6:15" s="3" customFormat="1">
      <c r="F460" s="70"/>
      <c r="H460" s="186"/>
      <c r="O460" s="60"/>
    </row>
    <row r="461" spans="6:15" s="3" customFormat="1">
      <c r="F461" s="70"/>
      <c r="H461" s="186"/>
      <c r="O461" s="60"/>
    </row>
    <row r="462" spans="6:15" s="3" customFormat="1">
      <c r="F462" s="70"/>
      <c r="H462" s="186"/>
      <c r="O462" s="60"/>
    </row>
    <row r="463" spans="6:15" s="3" customFormat="1">
      <c r="F463" s="70"/>
      <c r="H463" s="186"/>
      <c r="O463" s="60"/>
    </row>
    <row r="464" spans="6:15" s="3" customFormat="1">
      <c r="F464" s="70"/>
      <c r="H464" s="186"/>
      <c r="O464" s="60"/>
    </row>
    <row r="465" spans="6:15" s="3" customFormat="1">
      <c r="F465" s="70"/>
      <c r="H465" s="186"/>
      <c r="O465" s="60"/>
    </row>
    <row r="466" spans="6:15" s="3" customFormat="1">
      <c r="F466" s="70"/>
      <c r="H466" s="186"/>
      <c r="O466" s="60"/>
    </row>
    <row r="467" spans="6:15" s="3" customFormat="1">
      <c r="F467" s="70"/>
      <c r="H467" s="186"/>
      <c r="O467" s="60"/>
    </row>
    <row r="468" spans="6:15" s="3" customFormat="1">
      <c r="F468" s="70"/>
      <c r="H468" s="186"/>
      <c r="O468" s="60"/>
    </row>
    <row r="469" spans="6:15" s="3" customFormat="1">
      <c r="F469" s="70"/>
      <c r="H469" s="186"/>
      <c r="O469" s="60"/>
    </row>
    <row r="470" spans="6:15" s="3" customFormat="1">
      <c r="F470" s="70"/>
      <c r="H470" s="186"/>
      <c r="O470" s="60"/>
    </row>
    <row r="471" spans="6:15" s="3" customFormat="1">
      <c r="F471" s="70"/>
      <c r="H471" s="186"/>
      <c r="O471" s="60"/>
    </row>
    <row r="472" spans="6:15" s="3" customFormat="1">
      <c r="F472" s="70"/>
      <c r="H472" s="186"/>
      <c r="O472" s="60"/>
    </row>
    <row r="473" spans="6:15" s="3" customFormat="1">
      <c r="F473" s="70"/>
      <c r="H473" s="186"/>
      <c r="O473" s="60"/>
    </row>
    <row r="474" spans="6:15" s="3" customFormat="1">
      <c r="F474" s="70"/>
      <c r="H474" s="186"/>
      <c r="O474" s="60"/>
    </row>
    <row r="475" spans="6:15" s="3" customFormat="1">
      <c r="F475" s="70"/>
      <c r="H475" s="186"/>
      <c r="O475" s="60"/>
    </row>
    <row r="476" spans="6:15" s="3" customFormat="1">
      <c r="F476" s="70"/>
      <c r="H476" s="186"/>
      <c r="O476" s="60"/>
    </row>
    <row r="477" spans="6:15" s="3" customFormat="1">
      <c r="F477" s="70"/>
      <c r="H477" s="186"/>
      <c r="O477" s="60"/>
    </row>
    <row r="478" spans="6:15" s="3" customFormat="1">
      <c r="F478" s="70"/>
      <c r="H478" s="186"/>
      <c r="O478" s="60"/>
    </row>
    <row r="479" spans="6:15" s="3" customFormat="1">
      <c r="F479" s="70"/>
      <c r="H479" s="186"/>
      <c r="O479" s="60"/>
    </row>
    <row r="480" spans="6:15" s="3" customFormat="1">
      <c r="F480" s="70"/>
      <c r="H480" s="186"/>
      <c r="O480" s="60"/>
    </row>
    <row r="481" spans="6:15" s="3" customFormat="1">
      <c r="F481" s="70"/>
      <c r="H481" s="186"/>
      <c r="O481" s="60"/>
    </row>
    <row r="482" spans="6:15" s="3" customFormat="1">
      <c r="F482" s="70"/>
      <c r="H482" s="186"/>
      <c r="O482" s="60"/>
    </row>
    <row r="483" spans="6:15" s="3" customFormat="1">
      <c r="F483" s="70"/>
      <c r="H483" s="186"/>
      <c r="O483" s="60"/>
    </row>
    <row r="484" spans="6:15" s="3" customFormat="1">
      <c r="F484" s="70"/>
      <c r="H484" s="186"/>
      <c r="O484" s="60"/>
    </row>
    <row r="485" spans="6:15" s="3" customFormat="1">
      <c r="F485" s="70"/>
      <c r="H485" s="186"/>
      <c r="O485" s="60"/>
    </row>
    <row r="486" spans="6:15" s="3" customFormat="1">
      <c r="F486" s="70"/>
      <c r="H486" s="186"/>
      <c r="O486" s="60"/>
    </row>
    <row r="487" spans="6:15" s="3" customFormat="1">
      <c r="F487" s="70"/>
      <c r="H487" s="186"/>
      <c r="O487" s="60"/>
    </row>
    <row r="488" spans="6:15" s="3" customFormat="1">
      <c r="F488" s="70"/>
      <c r="H488" s="186"/>
      <c r="O488" s="60"/>
    </row>
    <row r="489" spans="6:15" s="3" customFormat="1">
      <c r="F489" s="70"/>
      <c r="H489" s="186"/>
      <c r="O489" s="60"/>
    </row>
    <row r="490" spans="6:15" s="3" customFormat="1">
      <c r="F490" s="70"/>
      <c r="H490" s="186"/>
      <c r="O490" s="60"/>
    </row>
    <row r="491" spans="6:15" s="3" customFormat="1">
      <c r="F491" s="70"/>
      <c r="H491" s="186"/>
      <c r="O491" s="60"/>
    </row>
    <row r="492" spans="6:15" s="3" customFormat="1">
      <c r="F492" s="70"/>
      <c r="H492" s="186"/>
      <c r="O492" s="60"/>
    </row>
    <row r="493" spans="6:15" s="3" customFormat="1">
      <c r="F493" s="70"/>
      <c r="H493" s="186"/>
      <c r="O493" s="60"/>
    </row>
    <row r="494" spans="6:15" s="3" customFormat="1">
      <c r="F494" s="70"/>
      <c r="H494" s="186"/>
      <c r="O494" s="60"/>
    </row>
    <row r="495" spans="6:15" s="3" customFormat="1">
      <c r="F495" s="70"/>
      <c r="H495" s="186"/>
      <c r="O495" s="60"/>
    </row>
    <row r="496" spans="6:15" s="3" customFormat="1">
      <c r="F496" s="70"/>
      <c r="H496" s="186"/>
      <c r="O496" s="60"/>
    </row>
    <row r="497" spans="6:15" s="3" customFormat="1">
      <c r="F497" s="70"/>
      <c r="H497" s="186"/>
      <c r="O497" s="60"/>
    </row>
    <row r="498" spans="6:15" s="3" customFormat="1">
      <c r="F498" s="70"/>
      <c r="H498" s="186"/>
      <c r="O498" s="60"/>
    </row>
    <row r="499" spans="6:15" s="3" customFormat="1">
      <c r="F499" s="70"/>
      <c r="H499" s="186"/>
      <c r="O499" s="60"/>
    </row>
    <row r="500" spans="6:15" s="3" customFormat="1">
      <c r="F500" s="70"/>
      <c r="H500" s="186"/>
      <c r="O500" s="60"/>
    </row>
    <row r="501" spans="6:15" s="3" customFormat="1">
      <c r="F501" s="70"/>
      <c r="H501" s="186"/>
      <c r="O501" s="60"/>
    </row>
    <row r="502" spans="6:15" s="3" customFormat="1">
      <c r="F502" s="70"/>
      <c r="H502" s="186"/>
      <c r="O502" s="60"/>
    </row>
    <row r="503" spans="6:15" s="3" customFormat="1">
      <c r="F503" s="70"/>
      <c r="H503" s="186"/>
      <c r="O503" s="60"/>
    </row>
    <row r="504" spans="6:15" s="3" customFormat="1">
      <c r="F504" s="70"/>
      <c r="H504" s="186"/>
      <c r="O504" s="60"/>
    </row>
    <row r="505" spans="6:15" s="3" customFormat="1">
      <c r="F505" s="70"/>
      <c r="H505" s="186"/>
      <c r="O505" s="60"/>
    </row>
    <row r="506" spans="6:15" s="3" customFormat="1">
      <c r="F506" s="70"/>
      <c r="H506" s="186"/>
      <c r="O506" s="60"/>
    </row>
    <row r="507" spans="6:15" s="3" customFormat="1">
      <c r="F507" s="70"/>
      <c r="H507" s="186"/>
      <c r="O507" s="60"/>
    </row>
    <row r="508" spans="6:15" s="3" customFormat="1">
      <c r="F508" s="70"/>
      <c r="H508" s="186"/>
      <c r="O508" s="60"/>
    </row>
    <row r="509" spans="6:15" s="3" customFormat="1">
      <c r="F509" s="70"/>
      <c r="H509" s="186"/>
      <c r="O509" s="60"/>
    </row>
    <row r="510" spans="6:15" s="3" customFormat="1">
      <c r="F510" s="70"/>
      <c r="H510" s="186"/>
      <c r="O510" s="60"/>
    </row>
    <row r="511" spans="6:15" s="3" customFormat="1">
      <c r="F511" s="70"/>
      <c r="H511" s="186"/>
      <c r="O511" s="60"/>
    </row>
    <row r="512" spans="6:15" s="3" customFormat="1">
      <c r="F512" s="70"/>
      <c r="H512" s="186"/>
      <c r="O512" s="60"/>
    </row>
    <row r="513" spans="6:15" s="3" customFormat="1">
      <c r="F513" s="70"/>
      <c r="H513" s="186"/>
      <c r="O513" s="60"/>
    </row>
    <row r="514" spans="6:15" s="3" customFormat="1">
      <c r="F514" s="70"/>
      <c r="H514" s="186"/>
      <c r="O514" s="60"/>
    </row>
    <row r="515" spans="6:15" s="3" customFormat="1">
      <c r="F515" s="70"/>
      <c r="H515" s="186"/>
      <c r="O515" s="60"/>
    </row>
    <row r="516" spans="6:15" s="3" customFormat="1">
      <c r="F516" s="70"/>
      <c r="H516" s="186"/>
      <c r="O516" s="60"/>
    </row>
    <row r="517" spans="6:15" s="3" customFormat="1">
      <c r="F517" s="70"/>
      <c r="H517" s="186"/>
      <c r="O517" s="60"/>
    </row>
    <row r="518" spans="6:15" s="3" customFormat="1">
      <c r="F518" s="70"/>
      <c r="H518" s="186"/>
      <c r="O518" s="60"/>
    </row>
    <row r="519" spans="6:15" s="3" customFormat="1">
      <c r="F519" s="70"/>
      <c r="H519" s="186"/>
      <c r="O519" s="60"/>
    </row>
    <row r="520" spans="6:15" s="3" customFormat="1">
      <c r="F520" s="70"/>
      <c r="H520" s="186"/>
      <c r="O520" s="60"/>
    </row>
    <row r="521" spans="6:15" s="3" customFormat="1">
      <c r="F521" s="70"/>
      <c r="H521" s="186"/>
      <c r="O521" s="60"/>
    </row>
    <row r="522" spans="6:15" s="3" customFormat="1">
      <c r="F522" s="70"/>
      <c r="H522" s="186"/>
      <c r="O522" s="60"/>
    </row>
    <row r="523" spans="6:15" s="3" customFormat="1">
      <c r="F523" s="70"/>
      <c r="H523" s="186"/>
      <c r="O523" s="60"/>
    </row>
    <row r="524" spans="6:15" s="3" customFormat="1">
      <c r="F524" s="70"/>
      <c r="H524" s="186"/>
      <c r="O524" s="60"/>
    </row>
    <row r="525" spans="6:15" s="3" customFormat="1">
      <c r="F525" s="70"/>
      <c r="H525" s="186"/>
      <c r="O525" s="60"/>
    </row>
    <row r="526" spans="6:15" s="3" customFormat="1">
      <c r="F526" s="70"/>
      <c r="H526" s="186"/>
      <c r="O526" s="60"/>
    </row>
    <row r="527" spans="6:15" s="3" customFormat="1">
      <c r="F527" s="70"/>
      <c r="H527" s="186"/>
      <c r="O527" s="60"/>
    </row>
    <row r="528" spans="6:15" s="3" customFormat="1">
      <c r="F528" s="70"/>
      <c r="H528" s="186"/>
      <c r="O528" s="60"/>
    </row>
    <row r="529" spans="6:15" s="3" customFormat="1">
      <c r="F529" s="70"/>
      <c r="H529" s="186"/>
      <c r="O529" s="60"/>
    </row>
    <row r="530" spans="6:15" s="3" customFormat="1">
      <c r="F530" s="70"/>
      <c r="H530" s="186"/>
      <c r="O530" s="60"/>
    </row>
    <row r="531" spans="6:15" s="3" customFormat="1">
      <c r="F531" s="70"/>
      <c r="H531" s="186"/>
      <c r="O531" s="60"/>
    </row>
    <row r="532" spans="6:15" s="3" customFormat="1">
      <c r="F532" s="70"/>
      <c r="H532" s="186"/>
      <c r="O532" s="60"/>
    </row>
    <row r="533" spans="6:15" s="3" customFormat="1">
      <c r="F533" s="70"/>
      <c r="H533" s="186"/>
      <c r="O533" s="60"/>
    </row>
    <row r="534" spans="6:15" s="3" customFormat="1">
      <c r="F534" s="70"/>
      <c r="H534" s="186"/>
      <c r="O534" s="60"/>
    </row>
    <row r="535" spans="6:15" s="3" customFormat="1">
      <c r="F535" s="70"/>
      <c r="H535" s="186"/>
      <c r="O535" s="60"/>
    </row>
    <row r="536" spans="6:15" s="3" customFormat="1">
      <c r="F536" s="70"/>
      <c r="H536" s="186"/>
      <c r="O536" s="60"/>
    </row>
    <row r="537" spans="6:15" s="3" customFormat="1">
      <c r="F537" s="70"/>
      <c r="H537" s="186"/>
      <c r="O537" s="60"/>
    </row>
    <row r="538" spans="6:15" s="3" customFormat="1">
      <c r="F538" s="70"/>
      <c r="H538" s="186"/>
      <c r="O538" s="60"/>
    </row>
    <row r="539" spans="6:15" s="3" customFormat="1">
      <c r="F539" s="70"/>
      <c r="H539" s="186"/>
      <c r="O539" s="60"/>
    </row>
    <row r="540" spans="6:15" s="3" customFormat="1">
      <c r="F540" s="70"/>
      <c r="H540" s="186"/>
      <c r="O540" s="60"/>
    </row>
    <row r="541" spans="6:15" s="3" customFormat="1">
      <c r="F541" s="70"/>
      <c r="H541" s="186"/>
      <c r="O541" s="60"/>
    </row>
    <row r="542" spans="6:15" s="3" customFormat="1">
      <c r="F542" s="70"/>
      <c r="H542" s="186"/>
      <c r="O542" s="60"/>
    </row>
    <row r="543" spans="6:15" s="3" customFormat="1">
      <c r="F543" s="70"/>
      <c r="H543" s="186"/>
      <c r="O543" s="60"/>
    </row>
    <row r="544" spans="6:15" s="3" customFormat="1">
      <c r="F544" s="70"/>
      <c r="H544" s="186"/>
      <c r="O544" s="60"/>
    </row>
    <row r="545" spans="6:15" s="3" customFormat="1">
      <c r="F545" s="70"/>
      <c r="H545" s="186"/>
      <c r="O545" s="60"/>
    </row>
    <row r="546" spans="6:15" s="3" customFormat="1">
      <c r="F546" s="70"/>
      <c r="H546" s="186"/>
      <c r="O546" s="60"/>
    </row>
    <row r="547" spans="6:15" s="3" customFormat="1">
      <c r="F547" s="70"/>
      <c r="H547" s="186"/>
      <c r="O547" s="60"/>
    </row>
    <row r="548" spans="6:15" s="3" customFormat="1">
      <c r="F548" s="70"/>
      <c r="H548" s="186"/>
      <c r="O548" s="60"/>
    </row>
    <row r="549" spans="6:15" s="3" customFormat="1">
      <c r="F549" s="70"/>
      <c r="H549" s="186"/>
      <c r="O549" s="60"/>
    </row>
    <row r="550" spans="6:15" s="3" customFormat="1">
      <c r="F550" s="70"/>
      <c r="H550" s="186"/>
      <c r="O550" s="60"/>
    </row>
    <row r="551" spans="6:15" s="3" customFormat="1">
      <c r="F551" s="70"/>
      <c r="H551" s="186"/>
      <c r="O551" s="60"/>
    </row>
    <row r="552" spans="6:15" s="3" customFormat="1">
      <c r="F552" s="70"/>
      <c r="H552" s="186"/>
      <c r="O552" s="60"/>
    </row>
    <row r="553" spans="6:15" s="3" customFormat="1">
      <c r="F553" s="70"/>
      <c r="H553" s="186"/>
      <c r="O553" s="60"/>
    </row>
    <row r="554" spans="6:15" s="3" customFormat="1">
      <c r="F554" s="70"/>
      <c r="H554" s="186"/>
      <c r="O554" s="60"/>
    </row>
    <row r="555" spans="6:15" s="3" customFormat="1">
      <c r="F555" s="70"/>
      <c r="H555" s="186"/>
      <c r="O555" s="60"/>
    </row>
    <row r="556" spans="6:15" s="3" customFormat="1">
      <c r="F556" s="70"/>
      <c r="H556" s="186"/>
      <c r="O556" s="60"/>
    </row>
    <row r="557" spans="6:15" s="3" customFormat="1">
      <c r="F557" s="70"/>
      <c r="H557" s="186"/>
      <c r="O557" s="60"/>
    </row>
    <row r="558" spans="6:15" s="3" customFormat="1">
      <c r="F558" s="70"/>
      <c r="H558" s="186"/>
      <c r="O558" s="60"/>
    </row>
    <row r="559" spans="6:15" s="3" customFormat="1">
      <c r="F559" s="70"/>
      <c r="H559" s="186"/>
      <c r="O559" s="60"/>
    </row>
    <row r="560" spans="6:15" s="3" customFormat="1">
      <c r="F560" s="70"/>
      <c r="H560" s="186"/>
      <c r="O560" s="60"/>
    </row>
    <row r="561" spans="6:15" s="3" customFormat="1">
      <c r="F561" s="70"/>
      <c r="H561" s="186"/>
      <c r="O561" s="60"/>
    </row>
    <row r="562" spans="6:15" s="3" customFormat="1">
      <c r="F562" s="70"/>
      <c r="H562" s="186"/>
      <c r="O562" s="60"/>
    </row>
    <row r="563" spans="6:15" s="3" customFormat="1">
      <c r="F563" s="70"/>
      <c r="H563" s="186"/>
      <c r="O563" s="60"/>
    </row>
    <row r="564" spans="6:15" s="3" customFormat="1">
      <c r="F564" s="70"/>
      <c r="H564" s="186"/>
      <c r="O564" s="60"/>
    </row>
    <row r="565" spans="6:15" s="3" customFormat="1">
      <c r="F565" s="70"/>
      <c r="H565" s="186"/>
      <c r="O565" s="60"/>
    </row>
    <row r="566" spans="6:15" s="3" customFormat="1">
      <c r="F566" s="70"/>
      <c r="H566" s="186"/>
      <c r="O566" s="60"/>
    </row>
    <row r="567" spans="6:15" s="3" customFormat="1">
      <c r="F567" s="70"/>
      <c r="H567" s="186"/>
      <c r="O567" s="60"/>
    </row>
    <row r="568" spans="6:15" s="3" customFormat="1">
      <c r="F568" s="70"/>
      <c r="H568" s="186"/>
      <c r="O568" s="60"/>
    </row>
    <row r="569" spans="6:15" s="3" customFormat="1">
      <c r="F569" s="70"/>
      <c r="H569" s="186"/>
      <c r="O569" s="60"/>
    </row>
    <row r="570" spans="6:15" s="3" customFormat="1">
      <c r="F570" s="70"/>
      <c r="H570" s="186"/>
      <c r="O570" s="60"/>
    </row>
    <row r="571" spans="6:15" s="3" customFormat="1">
      <c r="F571" s="70"/>
      <c r="H571" s="186"/>
      <c r="O571" s="60"/>
    </row>
    <row r="572" spans="6:15" s="3" customFormat="1">
      <c r="F572" s="70"/>
      <c r="H572" s="186"/>
      <c r="O572" s="60"/>
    </row>
    <row r="573" spans="6:15" s="3" customFormat="1">
      <c r="F573" s="70"/>
      <c r="H573" s="186"/>
      <c r="O573" s="60"/>
    </row>
    <row r="574" spans="6:15" s="3" customFormat="1">
      <c r="F574" s="70"/>
      <c r="H574" s="186"/>
      <c r="O574" s="60"/>
    </row>
    <row r="575" spans="6:15" s="3" customFormat="1">
      <c r="F575" s="70"/>
      <c r="H575" s="186"/>
      <c r="O575" s="60"/>
    </row>
    <row r="576" spans="6:15" s="3" customFormat="1">
      <c r="F576" s="70"/>
      <c r="H576" s="186"/>
      <c r="O576" s="60"/>
    </row>
    <row r="577" spans="6:15" s="3" customFormat="1">
      <c r="F577" s="70"/>
      <c r="H577" s="186"/>
      <c r="O577" s="60"/>
    </row>
    <row r="578" spans="6:15" s="3" customFormat="1">
      <c r="F578" s="70"/>
      <c r="H578" s="186"/>
      <c r="O578" s="60"/>
    </row>
    <row r="579" spans="6:15" s="3" customFormat="1">
      <c r="F579" s="70"/>
      <c r="H579" s="186"/>
      <c r="O579" s="60"/>
    </row>
    <row r="580" spans="6:15" s="3" customFormat="1">
      <c r="F580" s="70"/>
      <c r="H580" s="186"/>
      <c r="O580" s="60"/>
    </row>
    <row r="581" spans="6:15" s="3" customFormat="1">
      <c r="F581" s="70"/>
      <c r="H581" s="186"/>
      <c r="O581" s="60"/>
    </row>
    <row r="582" spans="6:15" s="3" customFormat="1">
      <c r="F582" s="70"/>
      <c r="H582" s="186"/>
      <c r="O582" s="60"/>
    </row>
    <row r="583" spans="6:15" s="3" customFormat="1">
      <c r="F583" s="70"/>
      <c r="H583" s="186"/>
      <c r="O583" s="60"/>
    </row>
    <row r="584" spans="6:15" s="3" customFormat="1">
      <c r="F584" s="70"/>
      <c r="H584" s="186"/>
      <c r="O584" s="60"/>
    </row>
    <row r="585" spans="6:15" s="3" customFormat="1">
      <c r="F585" s="70"/>
      <c r="H585" s="186"/>
      <c r="O585" s="60"/>
    </row>
    <row r="586" spans="6:15" s="3" customFormat="1">
      <c r="F586" s="70"/>
      <c r="H586" s="186"/>
      <c r="O586" s="60"/>
    </row>
    <row r="587" spans="6:15" s="3" customFormat="1">
      <c r="F587" s="70"/>
      <c r="H587" s="186"/>
      <c r="O587" s="60"/>
    </row>
    <row r="588" spans="6:15" s="3" customFormat="1">
      <c r="F588" s="70"/>
      <c r="H588" s="186"/>
      <c r="O588" s="60"/>
    </row>
    <row r="589" spans="6:15" s="3" customFormat="1">
      <c r="F589" s="70"/>
      <c r="H589" s="186"/>
      <c r="O589" s="60"/>
    </row>
    <row r="590" spans="6:15" s="3" customFormat="1">
      <c r="F590" s="70"/>
      <c r="H590" s="186"/>
      <c r="O590" s="60"/>
    </row>
    <row r="591" spans="6:15" s="3" customFormat="1">
      <c r="F591" s="70"/>
      <c r="H591" s="186"/>
      <c r="O591" s="60"/>
    </row>
    <row r="592" spans="6:15" s="3" customFormat="1">
      <c r="F592" s="70"/>
      <c r="H592" s="186"/>
      <c r="O592" s="60"/>
    </row>
    <row r="593" spans="6:15" s="3" customFormat="1">
      <c r="F593" s="70"/>
      <c r="H593" s="186"/>
      <c r="O593" s="60"/>
    </row>
    <row r="594" spans="6:15" s="3" customFormat="1">
      <c r="F594" s="70"/>
      <c r="H594" s="186"/>
      <c r="O594" s="60"/>
    </row>
    <row r="595" spans="6:15" s="3" customFormat="1">
      <c r="F595" s="70"/>
      <c r="H595" s="186"/>
      <c r="O595" s="60"/>
    </row>
    <row r="596" spans="6:15" s="3" customFormat="1">
      <c r="F596" s="70"/>
      <c r="H596" s="186"/>
      <c r="O596" s="60"/>
    </row>
    <row r="597" spans="6:15" s="3" customFormat="1">
      <c r="F597" s="70"/>
      <c r="H597" s="186"/>
      <c r="O597" s="60"/>
    </row>
    <row r="598" spans="6:15" s="3" customFormat="1">
      <c r="F598" s="70"/>
      <c r="H598" s="186"/>
      <c r="O598" s="60"/>
    </row>
    <row r="599" spans="6:15" s="3" customFormat="1">
      <c r="F599" s="70"/>
      <c r="H599" s="186"/>
      <c r="O599" s="60"/>
    </row>
    <row r="600" spans="6:15" s="3" customFormat="1">
      <c r="F600" s="70"/>
      <c r="H600" s="186"/>
      <c r="O600" s="60"/>
    </row>
    <row r="601" spans="6:15" s="3" customFormat="1">
      <c r="F601" s="70"/>
      <c r="H601" s="186"/>
      <c r="O601" s="60"/>
    </row>
    <row r="602" spans="6:15" s="3" customFormat="1">
      <c r="F602" s="70"/>
      <c r="H602" s="186"/>
      <c r="O602" s="60"/>
    </row>
    <row r="603" spans="6:15" s="3" customFormat="1">
      <c r="F603" s="70"/>
      <c r="H603" s="186"/>
      <c r="O603" s="60"/>
    </row>
    <row r="604" spans="6:15" s="3" customFormat="1">
      <c r="F604" s="70"/>
      <c r="H604" s="186"/>
      <c r="O604" s="60"/>
    </row>
    <row r="605" spans="6:15" s="3" customFormat="1">
      <c r="F605" s="70"/>
      <c r="H605" s="186"/>
      <c r="O605" s="60"/>
    </row>
    <row r="606" spans="6:15" s="3" customFormat="1">
      <c r="F606" s="70"/>
      <c r="H606" s="186"/>
      <c r="O606" s="60"/>
    </row>
    <row r="607" spans="6:15" s="3" customFormat="1">
      <c r="F607" s="70"/>
      <c r="H607" s="186"/>
      <c r="O607" s="60"/>
    </row>
    <row r="608" spans="6:15" s="3" customFormat="1">
      <c r="F608" s="70"/>
      <c r="H608" s="186"/>
      <c r="O608" s="60"/>
    </row>
    <row r="609" spans="6:15" s="3" customFormat="1">
      <c r="F609" s="70"/>
      <c r="H609" s="186"/>
      <c r="O609" s="60"/>
    </row>
    <row r="610" spans="6:15" s="3" customFormat="1">
      <c r="F610" s="70"/>
      <c r="H610" s="186"/>
      <c r="O610" s="60"/>
    </row>
    <row r="611" spans="6:15" s="3" customFormat="1">
      <c r="F611" s="70"/>
      <c r="H611" s="186"/>
      <c r="O611" s="60"/>
    </row>
    <row r="612" spans="6:15" s="3" customFormat="1">
      <c r="F612" s="70"/>
      <c r="H612" s="186"/>
      <c r="O612" s="60"/>
    </row>
    <row r="613" spans="6:15" s="3" customFormat="1">
      <c r="F613" s="70"/>
      <c r="H613" s="186"/>
      <c r="O613" s="60"/>
    </row>
    <row r="614" spans="6:15" s="3" customFormat="1">
      <c r="F614" s="70"/>
      <c r="H614" s="186"/>
      <c r="O614" s="60"/>
    </row>
    <row r="615" spans="6:15" s="3" customFormat="1">
      <c r="F615" s="70"/>
      <c r="H615" s="186"/>
      <c r="O615" s="60"/>
    </row>
    <row r="616" spans="6:15" s="3" customFormat="1">
      <c r="F616" s="70"/>
      <c r="H616" s="186"/>
      <c r="O616" s="60"/>
    </row>
    <row r="617" spans="6:15" s="3" customFormat="1">
      <c r="F617" s="70"/>
      <c r="H617" s="186"/>
      <c r="O617" s="60"/>
    </row>
    <row r="618" spans="6:15" s="3" customFormat="1">
      <c r="F618" s="70"/>
      <c r="H618" s="186"/>
      <c r="O618" s="60"/>
    </row>
    <row r="619" spans="6:15" s="3" customFormat="1">
      <c r="F619" s="70"/>
      <c r="H619" s="186"/>
      <c r="O619" s="60"/>
    </row>
    <row r="620" spans="6:15" s="3" customFormat="1">
      <c r="F620" s="70"/>
      <c r="H620" s="186"/>
      <c r="O620" s="60"/>
    </row>
    <row r="621" spans="6:15" s="3" customFormat="1">
      <c r="F621" s="70"/>
      <c r="H621" s="186"/>
      <c r="O621" s="60"/>
    </row>
    <row r="622" spans="6:15" s="3" customFormat="1">
      <c r="F622" s="70"/>
      <c r="H622" s="186"/>
      <c r="O622" s="60"/>
    </row>
    <row r="623" spans="6:15" s="3" customFormat="1">
      <c r="F623" s="70"/>
      <c r="H623" s="186"/>
      <c r="O623" s="60"/>
    </row>
    <row r="624" spans="6:15" s="3" customFormat="1">
      <c r="F624" s="70"/>
      <c r="H624" s="186"/>
      <c r="O624" s="60"/>
    </row>
    <row r="625" spans="6:15" s="3" customFormat="1">
      <c r="F625" s="70"/>
      <c r="H625" s="186"/>
      <c r="O625" s="60"/>
    </row>
    <row r="626" spans="6:15" s="3" customFormat="1">
      <c r="F626" s="70"/>
      <c r="H626" s="186"/>
      <c r="O626" s="60"/>
    </row>
    <row r="627" spans="6:15" s="3" customFormat="1">
      <c r="F627" s="70"/>
      <c r="H627" s="186"/>
      <c r="O627" s="60"/>
    </row>
    <row r="628" spans="6:15" s="3" customFormat="1">
      <c r="F628" s="70"/>
      <c r="H628" s="186"/>
      <c r="O628" s="60"/>
    </row>
    <row r="629" spans="6:15" s="3" customFormat="1">
      <c r="F629" s="70"/>
      <c r="H629" s="186"/>
      <c r="O629" s="60"/>
    </row>
    <row r="630" spans="6:15" s="3" customFormat="1">
      <c r="F630" s="70"/>
      <c r="H630" s="186"/>
      <c r="O630" s="60"/>
    </row>
    <row r="631" spans="6:15" s="3" customFormat="1">
      <c r="F631" s="70"/>
      <c r="H631" s="186"/>
      <c r="O631" s="60"/>
    </row>
    <row r="632" spans="6:15" s="3" customFormat="1">
      <c r="F632" s="70"/>
      <c r="H632" s="186"/>
      <c r="O632" s="60"/>
    </row>
    <row r="633" spans="6:15" s="3" customFormat="1">
      <c r="F633" s="70"/>
      <c r="H633" s="186"/>
      <c r="O633" s="60"/>
    </row>
    <row r="634" spans="6:15" s="3" customFormat="1">
      <c r="F634" s="70"/>
      <c r="H634" s="186"/>
      <c r="O634" s="60"/>
    </row>
    <row r="635" spans="6:15" s="3" customFormat="1">
      <c r="F635" s="70"/>
      <c r="H635" s="186"/>
      <c r="O635" s="60"/>
    </row>
    <row r="636" spans="6:15" s="3" customFormat="1">
      <c r="F636" s="70"/>
      <c r="H636" s="186"/>
      <c r="O636" s="60"/>
    </row>
    <row r="637" spans="6:15" s="3" customFormat="1">
      <c r="F637" s="70"/>
      <c r="H637" s="186"/>
      <c r="O637" s="60"/>
    </row>
    <row r="638" spans="6:15" s="3" customFormat="1">
      <c r="F638" s="70"/>
      <c r="H638" s="186"/>
      <c r="O638" s="60"/>
    </row>
    <row r="639" spans="6:15" s="3" customFormat="1">
      <c r="F639" s="70"/>
      <c r="H639" s="186"/>
      <c r="O639" s="60"/>
    </row>
    <row r="640" spans="6:15" s="3" customFormat="1">
      <c r="F640" s="70"/>
      <c r="H640" s="186"/>
      <c r="O640" s="60"/>
    </row>
    <row r="641" spans="6:15" s="3" customFormat="1">
      <c r="F641" s="70"/>
      <c r="H641" s="186"/>
      <c r="O641" s="60"/>
    </row>
    <row r="642" spans="6:15" s="3" customFormat="1">
      <c r="F642" s="70"/>
      <c r="H642" s="186"/>
      <c r="O642" s="60"/>
    </row>
    <row r="643" spans="6:15" s="3" customFormat="1">
      <c r="F643" s="70"/>
      <c r="H643" s="186"/>
      <c r="O643" s="60"/>
    </row>
    <row r="644" spans="6:15" s="3" customFormat="1">
      <c r="F644" s="70"/>
      <c r="H644" s="186"/>
      <c r="O644" s="60"/>
    </row>
    <row r="645" spans="6:15" s="3" customFormat="1">
      <c r="F645" s="70"/>
      <c r="H645" s="186"/>
      <c r="O645" s="60"/>
    </row>
    <row r="646" spans="6:15" s="3" customFormat="1">
      <c r="F646" s="70"/>
      <c r="H646" s="186"/>
      <c r="O646" s="60"/>
    </row>
    <row r="647" spans="6:15" s="3" customFormat="1">
      <c r="F647" s="70"/>
      <c r="H647" s="186"/>
      <c r="O647" s="60"/>
    </row>
    <row r="648" spans="6:15" s="3" customFormat="1">
      <c r="F648" s="70"/>
      <c r="H648" s="186"/>
      <c r="O648" s="60"/>
    </row>
    <row r="649" spans="6:15" s="3" customFormat="1">
      <c r="F649" s="70"/>
      <c r="H649" s="186"/>
      <c r="O649" s="60"/>
    </row>
    <row r="650" spans="6:15" s="3" customFormat="1">
      <c r="F650" s="70"/>
      <c r="H650" s="186"/>
      <c r="O650" s="60"/>
    </row>
    <row r="651" spans="6:15" s="3" customFormat="1">
      <c r="F651" s="70"/>
      <c r="H651" s="186"/>
      <c r="O651" s="60"/>
    </row>
    <row r="652" spans="6:15" s="3" customFormat="1">
      <c r="F652" s="70"/>
      <c r="H652" s="186"/>
      <c r="O652" s="60"/>
    </row>
    <row r="653" spans="6:15" s="3" customFormat="1">
      <c r="F653" s="70"/>
      <c r="H653" s="186"/>
      <c r="O653" s="60"/>
    </row>
    <row r="654" spans="6:15" s="3" customFormat="1">
      <c r="F654" s="70"/>
      <c r="H654" s="186"/>
      <c r="O654" s="60"/>
    </row>
    <row r="655" spans="6:15" s="3" customFormat="1">
      <c r="F655" s="70"/>
      <c r="H655" s="186"/>
      <c r="O655" s="60"/>
    </row>
    <row r="656" spans="6:15" s="3" customFormat="1">
      <c r="F656" s="70"/>
      <c r="H656" s="186"/>
      <c r="O656" s="60"/>
    </row>
    <row r="657" spans="6:15" s="3" customFormat="1">
      <c r="F657" s="70"/>
      <c r="H657" s="186"/>
      <c r="O657" s="60"/>
    </row>
    <row r="658" spans="6:15" s="3" customFormat="1">
      <c r="F658" s="70"/>
      <c r="H658" s="186"/>
      <c r="O658" s="60"/>
    </row>
    <row r="659" spans="6:15" s="3" customFormat="1">
      <c r="F659" s="70"/>
      <c r="H659" s="186"/>
      <c r="O659" s="60"/>
    </row>
    <row r="660" spans="6:15" s="3" customFormat="1">
      <c r="F660" s="70"/>
      <c r="H660" s="186"/>
      <c r="O660" s="60"/>
    </row>
    <row r="661" spans="6:15" s="3" customFormat="1">
      <c r="F661" s="70"/>
      <c r="H661" s="186"/>
      <c r="O661" s="60"/>
    </row>
    <row r="662" spans="6:15" s="3" customFormat="1">
      <c r="F662" s="70"/>
      <c r="H662" s="186"/>
      <c r="O662" s="60"/>
    </row>
    <row r="663" spans="6:15" s="3" customFormat="1">
      <c r="F663" s="70"/>
      <c r="H663" s="186"/>
      <c r="O663" s="60"/>
    </row>
    <row r="664" spans="6:15" s="3" customFormat="1">
      <c r="F664" s="70"/>
      <c r="H664" s="186"/>
      <c r="O664" s="60"/>
    </row>
    <row r="665" spans="6:15" s="3" customFormat="1">
      <c r="F665" s="70"/>
      <c r="H665" s="186"/>
      <c r="O665" s="60"/>
    </row>
    <row r="666" spans="6:15" s="3" customFormat="1">
      <c r="F666" s="70"/>
      <c r="H666" s="186"/>
      <c r="O666" s="60"/>
    </row>
    <row r="667" spans="6:15" s="3" customFormat="1">
      <c r="F667" s="70"/>
      <c r="H667" s="186"/>
      <c r="O667" s="60"/>
    </row>
    <row r="668" spans="6:15" s="3" customFormat="1">
      <c r="F668" s="70"/>
      <c r="H668" s="186"/>
      <c r="O668" s="60"/>
    </row>
    <row r="669" spans="6:15" s="3" customFormat="1">
      <c r="F669" s="70"/>
      <c r="H669" s="186"/>
      <c r="O669" s="60"/>
    </row>
    <row r="670" spans="6:15" s="3" customFormat="1">
      <c r="F670" s="70"/>
      <c r="H670" s="186"/>
      <c r="O670" s="60"/>
    </row>
    <row r="671" spans="6:15" s="3" customFormat="1">
      <c r="F671" s="70"/>
      <c r="H671" s="186"/>
      <c r="O671" s="60"/>
    </row>
    <row r="672" spans="6:15" s="3" customFormat="1">
      <c r="F672" s="70"/>
      <c r="H672" s="186"/>
      <c r="O672" s="60"/>
    </row>
    <row r="673" spans="6:15" s="3" customFormat="1">
      <c r="F673" s="70"/>
      <c r="H673" s="186"/>
      <c r="O673" s="60"/>
    </row>
    <row r="674" spans="6:15" s="3" customFormat="1">
      <c r="F674" s="70"/>
      <c r="H674" s="186"/>
      <c r="O674" s="60"/>
    </row>
    <row r="675" spans="6:15" s="3" customFormat="1">
      <c r="F675" s="70"/>
      <c r="H675" s="186"/>
      <c r="O675" s="60"/>
    </row>
    <row r="676" spans="6:15" s="3" customFormat="1">
      <c r="F676" s="70"/>
      <c r="H676" s="186"/>
      <c r="O676" s="60"/>
    </row>
    <row r="677" spans="6:15" s="3" customFormat="1">
      <c r="F677" s="70"/>
      <c r="H677" s="186"/>
      <c r="O677" s="60"/>
    </row>
    <row r="678" spans="6:15" s="3" customFormat="1">
      <c r="F678" s="70"/>
      <c r="H678" s="186"/>
      <c r="O678" s="60"/>
    </row>
    <row r="679" spans="6:15" s="3" customFormat="1">
      <c r="F679" s="70"/>
      <c r="H679" s="186"/>
      <c r="O679" s="60"/>
    </row>
    <row r="680" spans="6:15" s="3" customFormat="1">
      <c r="F680" s="70"/>
      <c r="H680" s="186"/>
      <c r="O680" s="60"/>
    </row>
    <row r="681" spans="6:15" s="3" customFormat="1">
      <c r="F681" s="70"/>
      <c r="H681" s="186"/>
      <c r="O681" s="60"/>
    </row>
    <row r="682" spans="6:15" s="3" customFormat="1">
      <c r="F682" s="70"/>
      <c r="H682" s="186"/>
      <c r="O682" s="60"/>
    </row>
    <row r="683" spans="6:15" s="3" customFormat="1">
      <c r="F683" s="70"/>
      <c r="H683" s="186"/>
      <c r="O683" s="60"/>
    </row>
    <row r="684" spans="6:15" s="3" customFormat="1">
      <c r="F684" s="70"/>
      <c r="H684" s="186"/>
      <c r="O684" s="60"/>
    </row>
    <row r="685" spans="6:15" s="3" customFormat="1">
      <c r="F685" s="70"/>
      <c r="H685" s="186"/>
      <c r="O685" s="60"/>
    </row>
    <row r="686" spans="6:15" s="3" customFormat="1">
      <c r="F686" s="70"/>
      <c r="H686" s="186"/>
      <c r="O686" s="60"/>
    </row>
    <row r="687" spans="6:15" s="3" customFormat="1">
      <c r="F687" s="70"/>
      <c r="H687" s="186"/>
      <c r="O687" s="60"/>
    </row>
    <row r="688" spans="6:15" s="3" customFormat="1">
      <c r="F688" s="70"/>
      <c r="H688" s="186"/>
      <c r="O688" s="60"/>
    </row>
    <row r="689" spans="6:15" s="3" customFormat="1">
      <c r="F689" s="70"/>
      <c r="H689" s="186"/>
      <c r="O689" s="60"/>
    </row>
    <row r="690" spans="6:15" s="3" customFormat="1">
      <c r="F690" s="70"/>
      <c r="H690" s="186"/>
      <c r="O690" s="60"/>
    </row>
    <row r="691" spans="6:15" s="3" customFormat="1">
      <c r="F691" s="70"/>
      <c r="H691" s="186"/>
      <c r="O691" s="60"/>
    </row>
    <row r="692" spans="6:15" s="3" customFormat="1">
      <c r="F692" s="70"/>
      <c r="H692" s="186"/>
      <c r="O692" s="60"/>
    </row>
    <row r="693" spans="6:15" s="3" customFormat="1">
      <c r="F693" s="70"/>
      <c r="H693" s="186"/>
      <c r="O693" s="60"/>
    </row>
    <row r="694" spans="6:15" s="3" customFormat="1">
      <c r="F694" s="70"/>
      <c r="H694" s="186"/>
      <c r="O694" s="60"/>
    </row>
    <row r="695" spans="6:15" s="3" customFormat="1">
      <c r="F695" s="70"/>
      <c r="H695" s="186"/>
      <c r="O695" s="60"/>
    </row>
    <row r="696" spans="6:15" s="3" customFormat="1">
      <c r="F696" s="70"/>
      <c r="H696" s="186"/>
      <c r="O696" s="60"/>
    </row>
    <row r="697" spans="6:15" s="3" customFormat="1">
      <c r="F697" s="70"/>
      <c r="H697" s="186"/>
      <c r="O697" s="60"/>
    </row>
    <row r="698" spans="6:15" s="3" customFormat="1">
      <c r="F698" s="70"/>
      <c r="H698" s="186"/>
      <c r="O698" s="60"/>
    </row>
    <row r="699" spans="6:15" s="3" customFormat="1">
      <c r="F699" s="70"/>
      <c r="H699" s="186"/>
      <c r="O699" s="60"/>
    </row>
    <row r="700" spans="6:15" s="3" customFormat="1">
      <c r="F700" s="70"/>
      <c r="H700" s="186"/>
      <c r="O700" s="60"/>
    </row>
    <row r="701" spans="6:15" s="3" customFormat="1">
      <c r="F701" s="70"/>
      <c r="H701" s="186"/>
      <c r="O701" s="60"/>
    </row>
    <row r="702" spans="6:15" s="3" customFormat="1">
      <c r="F702" s="70"/>
      <c r="H702" s="186"/>
      <c r="O702" s="60"/>
    </row>
    <row r="703" spans="6:15" s="3" customFormat="1">
      <c r="F703" s="70"/>
      <c r="H703" s="186"/>
      <c r="O703" s="60"/>
    </row>
    <row r="704" spans="6:15" s="3" customFormat="1">
      <c r="F704" s="70"/>
      <c r="H704" s="186"/>
      <c r="O704" s="60"/>
    </row>
    <row r="705" spans="6:15" s="3" customFormat="1">
      <c r="F705" s="70"/>
      <c r="H705" s="186"/>
      <c r="O705" s="60"/>
    </row>
    <row r="706" spans="6:15" s="3" customFormat="1">
      <c r="F706" s="70"/>
      <c r="H706" s="186"/>
      <c r="O706" s="60"/>
    </row>
    <row r="707" spans="6:15" s="3" customFormat="1">
      <c r="F707" s="70"/>
      <c r="H707" s="186"/>
      <c r="O707" s="60"/>
    </row>
    <row r="708" spans="6:15" s="3" customFormat="1">
      <c r="F708" s="70"/>
      <c r="H708" s="186"/>
      <c r="O708" s="60"/>
    </row>
    <row r="709" spans="6:15" s="3" customFormat="1">
      <c r="F709" s="70"/>
      <c r="H709" s="186"/>
      <c r="O709" s="60"/>
    </row>
    <row r="710" spans="6:15" s="3" customFormat="1">
      <c r="F710" s="70"/>
      <c r="H710" s="186"/>
      <c r="O710" s="60"/>
    </row>
    <row r="711" spans="6:15" s="3" customFormat="1">
      <c r="F711" s="70"/>
      <c r="H711" s="186"/>
      <c r="O711" s="60"/>
    </row>
    <row r="712" spans="6:15" s="3" customFormat="1">
      <c r="F712" s="70"/>
      <c r="H712" s="186"/>
      <c r="O712" s="60"/>
    </row>
    <row r="713" spans="6:15" s="3" customFormat="1">
      <c r="F713" s="70"/>
      <c r="H713" s="186"/>
      <c r="O713" s="60"/>
    </row>
    <row r="714" spans="6:15" s="3" customFormat="1">
      <c r="F714" s="70"/>
      <c r="H714" s="186"/>
      <c r="O714" s="60"/>
    </row>
    <row r="715" spans="6:15" s="3" customFormat="1">
      <c r="F715" s="70"/>
      <c r="H715" s="186"/>
      <c r="O715" s="60"/>
    </row>
    <row r="716" spans="6:15" s="3" customFormat="1">
      <c r="F716" s="70"/>
      <c r="H716" s="186"/>
      <c r="O716" s="60"/>
    </row>
    <row r="717" spans="6:15" s="3" customFormat="1">
      <c r="F717" s="70"/>
      <c r="H717" s="186"/>
      <c r="O717" s="60"/>
    </row>
    <row r="718" spans="6:15" s="3" customFormat="1">
      <c r="F718" s="70"/>
      <c r="H718" s="186"/>
      <c r="O718" s="60"/>
    </row>
    <row r="719" spans="6:15" s="3" customFormat="1">
      <c r="F719" s="70"/>
      <c r="H719" s="186"/>
      <c r="O719" s="60"/>
    </row>
    <row r="720" spans="6:15" s="3" customFormat="1">
      <c r="F720" s="70"/>
      <c r="H720" s="186"/>
      <c r="O720" s="60"/>
    </row>
    <row r="721" spans="6:15" s="3" customFormat="1">
      <c r="F721" s="70"/>
      <c r="H721" s="186"/>
      <c r="O721" s="60"/>
    </row>
    <row r="722" spans="6:15" s="3" customFormat="1">
      <c r="F722" s="70"/>
      <c r="H722" s="186"/>
      <c r="O722" s="60"/>
    </row>
    <row r="723" spans="6:15" s="3" customFormat="1">
      <c r="F723" s="70"/>
      <c r="H723" s="186"/>
      <c r="O723" s="60"/>
    </row>
    <row r="724" spans="6:15" s="3" customFormat="1">
      <c r="F724" s="70"/>
      <c r="H724" s="186"/>
      <c r="O724" s="60"/>
    </row>
    <row r="725" spans="6:15" s="3" customFormat="1">
      <c r="F725" s="70"/>
      <c r="H725" s="186"/>
      <c r="O725" s="60"/>
    </row>
    <row r="726" spans="6:15" s="3" customFormat="1">
      <c r="F726" s="70"/>
      <c r="H726" s="186"/>
      <c r="O726" s="60"/>
    </row>
    <row r="727" spans="6:15" s="3" customFormat="1">
      <c r="F727" s="70"/>
      <c r="H727" s="186"/>
      <c r="O727" s="60"/>
    </row>
    <row r="728" spans="6:15" s="3" customFormat="1">
      <c r="F728" s="70"/>
      <c r="H728" s="186"/>
      <c r="O728" s="60"/>
    </row>
    <row r="729" spans="6:15" s="3" customFormat="1">
      <c r="F729" s="70"/>
      <c r="H729" s="186"/>
      <c r="O729" s="60"/>
    </row>
    <row r="730" spans="6:15" s="3" customFormat="1">
      <c r="F730" s="70"/>
      <c r="H730" s="186"/>
      <c r="O730" s="60"/>
    </row>
    <row r="731" spans="6:15" s="3" customFormat="1">
      <c r="F731" s="70"/>
      <c r="H731" s="186"/>
      <c r="O731" s="60"/>
    </row>
    <row r="732" spans="6:15" s="3" customFormat="1">
      <c r="F732" s="70"/>
      <c r="H732" s="186"/>
      <c r="O732" s="60"/>
    </row>
    <row r="733" spans="6:15" s="3" customFormat="1">
      <c r="F733" s="70"/>
      <c r="H733" s="186"/>
      <c r="O733" s="60"/>
    </row>
    <row r="734" spans="6:15" s="3" customFormat="1">
      <c r="F734" s="70"/>
      <c r="H734" s="186"/>
      <c r="O734" s="60"/>
    </row>
    <row r="735" spans="6:15" s="3" customFormat="1">
      <c r="F735" s="70"/>
      <c r="H735" s="186"/>
      <c r="O735" s="60"/>
    </row>
    <row r="736" spans="6:15" s="3" customFormat="1">
      <c r="F736" s="70"/>
      <c r="H736" s="186"/>
      <c r="O736" s="60"/>
    </row>
    <row r="737" spans="6:15" s="3" customFormat="1">
      <c r="F737" s="70"/>
      <c r="H737" s="186"/>
      <c r="O737" s="60"/>
    </row>
    <row r="738" spans="6:15" s="3" customFormat="1">
      <c r="F738" s="70"/>
      <c r="H738" s="186"/>
      <c r="O738" s="60"/>
    </row>
    <row r="739" spans="6:15" s="3" customFormat="1">
      <c r="F739" s="70"/>
      <c r="H739" s="186"/>
      <c r="O739" s="60"/>
    </row>
    <row r="740" spans="6:15" s="3" customFormat="1">
      <c r="F740" s="70"/>
      <c r="H740" s="186"/>
      <c r="O740" s="60"/>
    </row>
    <row r="741" spans="6:15" s="3" customFormat="1">
      <c r="F741" s="70"/>
      <c r="H741" s="186"/>
      <c r="O741" s="60"/>
    </row>
    <row r="742" spans="6:15" s="3" customFormat="1">
      <c r="F742" s="70"/>
      <c r="H742" s="186"/>
      <c r="O742" s="60"/>
    </row>
    <row r="743" spans="6:15" s="3" customFormat="1">
      <c r="F743" s="70"/>
      <c r="H743" s="186"/>
      <c r="O743" s="60"/>
    </row>
    <row r="744" spans="6:15" s="3" customFormat="1">
      <c r="F744" s="70"/>
      <c r="H744" s="186"/>
      <c r="O744" s="60"/>
    </row>
    <row r="745" spans="6:15" s="3" customFormat="1">
      <c r="F745" s="70"/>
      <c r="H745" s="186"/>
      <c r="O745" s="60"/>
    </row>
    <row r="746" spans="6:15" s="3" customFormat="1">
      <c r="F746" s="70"/>
      <c r="H746" s="186"/>
      <c r="O746" s="60"/>
    </row>
    <row r="747" spans="6:15" s="3" customFormat="1">
      <c r="F747" s="70"/>
      <c r="H747" s="186"/>
      <c r="O747" s="60"/>
    </row>
    <row r="748" spans="6:15" s="3" customFormat="1">
      <c r="F748" s="70"/>
      <c r="H748" s="186"/>
      <c r="O748" s="60"/>
    </row>
    <row r="749" spans="6:15" s="3" customFormat="1">
      <c r="F749" s="70"/>
      <c r="H749" s="186"/>
      <c r="O749" s="60"/>
    </row>
    <row r="750" spans="6:15" s="3" customFormat="1">
      <c r="F750" s="70"/>
      <c r="H750" s="186"/>
      <c r="O750" s="60"/>
    </row>
    <row r="751" spans="6:15" s="3" customFormat="1">
      <c r="F751" s="70"/>
      <c r="H751" s="186"/>
      <c r="O751" s="60"/>
    </row>
    <row r="752" spans="6:15" s="3" customFormat="1">
      <c r="F752" s="70"/>
      <c r="H752" s="186"/>
      <c r="O752" s="60"/>
    </row>
    <row r="753" spans="6:15" s="3" customFormat="1">
      <c r="F753" s="70"/>
      <c r="H753" s="186"/>
      <c r="O753" s="60"/>
    </row>
    <row r="754" spans="6:15" s="3" customFormat="1">
      <c r="F754" s="70"/>
      <c r="H754" s="186"/>
      <c r="O754" s="60"/>
    </row>
    <row r="755" spans="6:15" s="3" customFormat="1">
      <c r="F755" s="70"/>
      <c r="H755" s="186"/>
      <c r="O755" s="60"/>
    </row>
    <row r="756" spans="6:15" s="3" customFormat="1">
      <c r="F756" s="70"/>
      <c r="H756" s="186"/>
      <c r="O756" s="60"/>
    </row>
    <row r="757" spans="6:15" s="3" customFormat="1">
      <c r="F757" s="70"/>
      <c r="H757" s="186"/>
      <c r="O757" s="60"/>
    </row>
    <row r="758" spans="6:15" s="3" customFormat="1">
      <c r="F758" s="70"/>
      <c r="H758" s="186"/>
      <c r="O758" s="60"/>
    </row>
    <row r="759" spans="6:15" s="3" customFormat="1">
      <c r="F759" s="70"/>
      <c r="H759" s="186"/>
      <c r="O759" s="60"/>
    </row>
    <row r="760" spans="6:15" s="3" customFormat="1">
      <c r="F760" s="70"/>
      <c r="H760" s="186"/>
      <c r="O760" s="60"/>
    </row>
    <row r="761" spans="6:15" s="3" customFormat="1">
      <c r="F761" s="70"/>
      <c r="H761" s="186"/>
      <c r="O761" s="60"/>
    </row>
    <row r="762" spans="6:15" s="3" customFormat="1">
      <c r="F762" s="70"/>
      <c r="H762" s="186"/>
      <c r="O762" s="60"/>
    </row>
    <row r="763" spans="6:15" s="3" customFormat="1">
      <c r="F763" s="70"/>
      <c r="H763" s="186"/>
      <c r="O763" s="60"/>
    </row>
    <row r="764" spans="6:15" s="3" customFormat="1">
      <c r="F764" s="70"/>
      <c r="H764" s="186"/>
      <c r="O764" s="60"/>
    </row>
    <row r="765" spans="6:15" s="3" customFormat="1">
      <c r="F765" s="70"/>
      <c r="H765" s="186"/>
      <c r="O765" s="60"/>
    </row>
    <row r="766" spans="6:15" s="3" customFormat="1">
      <c r="F766" s="70"/>
      <c r="H766" s="186"/>
      <c r="O766" s="60"/>
    </row>
    <row r="767" spans="6:15" s="3" customFormat="1">
      <c r="F767" s="70"/>
      <c r="H767" s="186"/>
      <c r="O767" s="60"/>
    </row>
    <row r="768" spans="6:15" s="3" customFormat="1">
      <c r="F768" s="70"/>
      <c r="H768" s="186"/>
      <c r="O768" s="60"/>
    </row>
    <row r="769" spans="6:15" s="3" customFormat="1">
      <c r="F769" s="70"/>
      <c r="H769" s="186"/>
      <c r="O769" s="60"/>
    </row>
    <row r="770" spans="6:15" s="3" customFormat="1">
      <c r="F770" s="70"/>
      <c r="H770" s="186"/>
      <c r="O770" s="60"/>
    </row>
    <row r="771" spans="6:15" s="3" customFormat="1">
      <c r="F771" s="70"/>
      <c r="H771" s="186"/>
      <c r="O771" s="60"/>
    </row>
    <row r="772" spans="6:15" s="3" customFormat="1">
      <c r="F772" s="70"/>
      <c r="H772" s="186"/>
      <c r="O772" s="60"/>
    </row>
    <row r="773" spans="6:15" s="3" customFormat="1">
      <c r="F773" s="70"/>
      <c r="H773" s="186"/>
      <c r="O773" s="60"/>
    </row>
    <row r="774" spans="6:15" s="3" customFormat="1">
      <c r="F774" s="70"/>
      <c r="H774" s="186"/>
      <c r="O774" s="60"/>
    </row>
  </sheetData>
  <mergeCells count="122">
    <mergeCell ref="C102:C109"/>
    <mergeCell ref="D102:D109"/>
    <mergeCell ref="E102:E109"/>
    <mergeCell ref="F102:F109"/>
    <mergeCell ref="Y170:Z170"/>
    <mergeCell ref="AA170:AB170"/>
    <mergeCell ref="A171:A172"/>
    <mergeCell ref="U170:V170"/>
    <mergeCell ref="Q170:T170"/>
    <mergeCell ref="B170:P170"/>
    <mergeCell ref="T154:W154"/>
    <mergeCell ref="Y155:Z155"/>
    <mergeCell ref="AA155:AB155"/>
    <mergeCell ref="A156:A157"/>
    <mergeCell ref="J155:M155"/>
    <mergeCell ref="N155:O155"/>
    <mergeCell ref="B155:I155"/>
    <mergeCell ref="F31:F38"/>
    <mergeCell ref="G31:G38"/>
    <mergeCell ref="H31:H38"/>
    <mergeCell ref="K31:K38"/>
    <mergeCell ref="V102:V109"/>
    <mergeCell ref="AA141:AB141"/>
    <mergeCell ref="A142:A143"/>
    <mergeCell ref="B141:T141"/>
    <mergeCell ref="U141:X141"/>
    <mergeCell ref="Y141:Z141"/>
    <mergeCell ref="V127:V128"/>
    <mergeCell ref="A50:F50"/>
    <mergeCell ref="M31:M38"/>
    <mergeCell ref="N31:N38"/>
    <mergeCell ref="B101:G101"/>
    <mergeCell ref="L102:L109"/>
    <mergeCell ref="R102:R109"/>
    <mergeCell ref="T102:T109"/>
    <mergeCell ref="A120:S120"/>
    <mergeCell ref="M102:M109"/>
    <mergeCell ref="N102:N109"/>
    <mergeCell ref="O102:O109"/>
    <mergeCell ref="P102:P109"/>
    <mergeCell ref="Q102:Q109"/>
    <mergeCell ref="L31:L38"/>
    <mergeCell ref="P31:P38"/>
    <mergeCell ref="S31:S38"/>
    <mergeCell ref="A31:A36"/>
    <mergeCell ref="I31:I38"/>
    <mergeCell ref="J31:J38"/>
    <mergeCell ref="B2:O2"/>
    <mergeCell ref="O4:O11"/>
    <mergeCell ref="I4:I11"/>
    <mergeCell ref="F4:F11"/>
    <mergeCell ref="H4:H11"/>
    <mergeCell ref="B4:B11"/>
    <mergeCell ref="D4:D11"/>
    <mergeCell ref="L4:L11"/>
    <mergeCell ref="C4:C11"/>
    <mergeCell ref="G4:G11"/>
    <mergeCell ref="B3:F3"/>
    <mergeCell ref="G3:H3"/>
    <mergeCell ref="I3:N3"/>
    <mergeCell ref="E4:E11"/>
    <mergeCell ref="J4:J11"/>
    <mergeCell ref="K4:K11"/>
    <mergeCell ref="M4:M11"/>
    <mergeCell ref="A23:N23"/>
    <mergeCell ref="A4:A9"/>
    <mergeCell ref="N4:N11"/>
    <mergeCell ref="N30:S30"/>
    <mergeCell ref="A24:E24"/>
    <mergeCell ref="A25:G25"/>
    <mergeCell ref="A26:L26"/>
    <mergeCell ref="B29:O29"/>
    <mergeCell ref="B30:G30"/>
    <mergeCell ref="H30:M30"/>
    <mergeCell ref="A70:A71"/>
    <mergeCell ref="V70:V71"/>
    <mergeCell ref="Q70:Q71"/>
    <mergeCell ref="Y55:Y56"/>
    <mergeCell ref="Q31:Q38"/>
    <mergeCell ref="R31:R38"/>
    <mergeCell ref="O31:O38"/>
    <mergeCell ref="B31:B38"/>
    <mergeCell ref="C31:C38"/>
    <mergeCell ref="D31:D38"/>
    <mergeCell ref="E31:E38"/>
    <mergeCell ref="T68:U68"/>
    <mergeCell ref="A55:A56"/>
    <mergeCell ref="V55:V56"/>
    <mergeCell ref="X55:X56"/>
    <mergeCell ref="R68:S68"/>
    <mergeCell ref="T31:T38"/>
    <mergeCell ref="A49:S49"/>
    <mergeCell ref="A51:L51"/>
    <mergeCell ref="A52:R52"/>
    <mergeCell ref="B54:M54"/>
    <mergeCell ref="N54:Q54"/>
    <mergeCell ref="R54:S54"/>
    <mergeCell ref="T54:U54"/>
    <mergeCell ref="X84:X85"/>
    <mergeCell ref="Y84:Y85"/>
    <mergeCell ref="P83:Q83"/>
    <mergeCell ref="B83:M83"/>
    <mergeCell ref="R83:S83"/>
    <mergeCell ref="T83:U83"/>
    <mergeCell ref="A84:A85"/>
    <mergeCell ref="A121:F121"/>
    <mergeCell ref="R125:S125"/>
    <mergeCell ref="T125:U125"/>
    <mergeCell ref="A122:L122"/>
    <mergeCell ref="A123:R123"/>
    <mergeCell ref="B100:O100"/>
    <mergeCell ref="H101:M101"/>
    <mergeCell ref="N101:S101"/>
    <mergeCell ref="A102:A107"/>
    <mergeCell ref="B102:B109"/>
    <mergeCell ref="S102:S109"/>
    <mergeCell ref="U102:U109"/>
    <mergeCell ref="G102:G109"/>
    <mergeCell ref="H102:H109"/>
    <mergeCell ref="I102:I109"/>
    <mergeCell ref="J102:J109"/>
    <mergeCell ref="K102:K109"/>
  </mergeCells>
  <phoneticPr fontId="7" type="noConversion"/>
  <pageMargins left="0.36" right="0.26" top="0.39370078740157483" bottom="0.43307086614173229" header="0" footer="0.19685039370078741"/>
  <pageSetup paperSize="152" scale="93" orientation="landscape" horizontalDpi="1200" verticalDpi="1200" r:id="rId1"/>
  <headerFooter alignWithMargins="0">
    <oddHeader xml:space="preserve">&amp;C
</oddHeader>
    <oddFooter xml:space="preserve">&amp;L&amp;"Arial,Italique"&amp;8Jeannine Paradis  /  Relevé de notes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6"/>
  <sheetViews>
    <sheetView zoomScale="120" zoomScaleNormal="120" workbookViewId="0">
      <selection activeCell="B72" sqref="B72:H72"/>
    </sheetView>
  </sheetViews>
  <sheetFormatPr baseColWidth="10" defaultRowHeight="12.75"/>
  <cols>
    <col min="1" max="1" width="15.140625" customWidth="1"/>
    <col min="2" max="3" width="5.28515625" customWidth="1"/>
    <col min="4" max="4" width="5.140625" customWidth="1"/>
    <col min="5" max="6" width="5.28515625" customWidth="1"/>
    <col min="7" max="8" width="5.42578125" customWidth="1"/>
    <col min="9" max="9" width="5.28515625" customWidth="1"/>
    <col min="10" max="10" width="5.140625" customWidth="1"/>
    <col min="11" max="12" width="5.28515625" customWidth="1"/>
    <col min="13" max="13" width="6.7109375" customWidth="1"/>
    <col min="14" max="15" width="4.7109375" customWidth="1"/>
    <col min="16" max="16" width="5" customWidth="1"/>
    <col min="17" max="18" width="4.85546875" customWidth="1"/>
    <col min="19" max="19" width="6.5703125" customWidth="1"/>
    <col min="20" max="20" width="7.5703125" customWidth="1"/>
    <col min="21" max="21" width="7.140625" style="356" customWidth="1"/>
    <col min="22" max="22" width="6.42578125" customWidth="1"/>
    <col min="23" max="23" width="9.5703125" customWidth="1"/>
  </cols>
  <sheetData>
    <row r="1" spans="1:21" ht="21.75" customHeight="1">
      <c r="A1" s="7" t="s">
        <v>64</v>
      </c>
      <c r="B1" s="1"/>
      <c r="C1" s="1"/>
      <c r="D1" s="5"/>
      <c r="E1" s="62"/>
      <c r="F1" s="69"/>
      <c r="G1" s="385" t="s">
        <v>122</v>
      </c>
      <c r="H1" s="108"/>
      <c r="I1" s="5"/>
      <c r="J1" s="1"/>
      <c r="K1" s="1"/>
      <c r="L1" s="5"/>
      <c r="M1" s="62"/>
      <c r="N1" s="5"/>
      <c r="O1" s="55"/>
      <c r="P1" s="3"/>
      <c r="Q1" s="3"/>
      <c r="R1" s="3"/>
      <c r="S1" s="3"/>
      <c r="T1" s="3"/>
      <c r="U1" s="351"/>
    </row>
    <row r="2" spans="1:21" ht="13.5" thickBot="1">
      <c r="A2" s="8" t="s">
        <v>15</v>
      </c>
      <c r="B2" s="1076" t="s">
        <v>0</v>
      </c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3"/>
      <c r="Q2" s="3"/>
      <c r="R2" s="3"/>
      <c r="S2" s="3"/>
      <c r="T2" s="3"/>
      <c r="U2" s="351"/>
    </row>
    <row r="3" spans="1:21" ht="18.75" thickBot="1">
      <c r="A3" s="72"/>
      <c r="B3" s="1077" t="s">
        <v>129</v>
      </c>
      <c r="C3" s="1078"/>
      <c r="D3" s="1078"/>
      <c r="E3" s="1078"/>
      <c r="F3" s="1078"/>
      <c r="G3" s="1079"/>
      <c r="H3" s="1077" t="s">
        <v>123</v>
      </c>
      <c r="I3" s="1078"/>
      <c r="J3" s="1078"/>
      <c r="K3" s="1078"/>
      <c r="L3" s="1078"/>
      <c r="M3" s="1079"/>
      <c r="N3" s="1077" t="s">
        <v>438</v>
      </c>
      <c r="O3" s="1078"/>
      <c r="P3" s="1078"/>
      <c r="Q3" s="1078"/>
      <c r="R3" s="1078"/>
      <c r="S3" s="1078"/>
      <c r="T3" s="1079"/>
      <c r="U3" s="352"/>
    </row>
    <row r="4" spans="1:21" ht="12.75" customHeight="1">
      <c r="A4" s="1080"/>
      <c r="B4" s="1085" t="s">
        <v>124</v>
      </c>
      <c r="C4" s="1085" t="s">
        <v>125</v>
      </c>
      <c r="D4" s="1093" t="s">
        <v>5</v>
      </c>
      <c r="E4" s="1093" t="s">
        <v>126</v>
      </c>
      <c r="F4" s="1093" t="s">
        <v>127</v>
      </c>
      <c r="G4" s="1087"/>
      <c r="H4" s="1085" t="s">
        <v>124</v>
      </c>
      <c r="I4" s="1085" t="s">
        <v>125</v>
      </c>
      <c r="J4" s="1093" t="s">
        <v>5</v>
      </c>
      <c r="K4" s="1093" t="s">
        <v>126</v>
      </c>
      <c r="L4" s="1093" t="s">
        <v>127</v>
      </c>
      <c r="M4" s="1087"/>
      <c r="N4" s="1085" t="s">
        <v>124</v>
      </c>
      <c r="O4" s="1085" t="s">
        <v>125</v>
      </c>
      <c r="P4" s="1093" t="s">
        <v>5</v>
      </c>
      <c r="Q4" s="1093" t="s">
        <v>126</v>
      </c>
      <c r="R4" s="1093" t="s">
        <v>127</v>
      </c>
      <c r="S4" s="1159" t="s">
        <v>439</v>
      </c>
      <c r="T4" s="1161"/>
      <c r="U4" s="1165" t="s">
        <v>1</v>
      </c>
    </row>
    <row r="5" spans="1:21" ht="12.75" customHeight="1">
      <c r="A5" s="1081"/>
      <c r="B5" s="1096"/>
      <c r="C5" s="1096"/>
      <c r="D5" s="1094"/>
      <c r="E5" s="1094"/>
      <c r="F5" s="1094"/>
      <c r="G5" s="1095"/>
      <c r="H5" s="1096"/>
      <c r="I5" s="1096"/>
      <c r="J5" s="1094"/>
      <c r="K5" s="1094"/>
      <c r="L5" s="1094"/>
      <c r="M5" s="1095"/>
      <c r="N5" s="1096"/>
      <c r="O5" s="1096"/>
      <c r="P5" s="1094"/>
      <c r="Q5" s="1094"/>
      <c r="R5" s="1094"/>
      <c r="S5" s="1160"/>
      <c r="T5" s="1162"/>
      <c r="U5" s="1166"/>
    </row>
    <row r="6" spans="1:21" ht="12.75" customHeight="1">
      <c r="A6" s="1081"/>
      <c r="B6" s="1096"/>
      <c r="C6" s="1096"/>
      <c r="D6" s="1094"/>
      <c r="E6" s="1094"/>
      <c r="F6" s="1094"/>
      <c r="G6" s="1095"/>
      <c r="H6" s="1096"/>
      <c r="I6" s="1096"/>
      <c r="J6" s="1094"/>
      <c r="K6" s="1094"/>
      <c r="L6" s="1094"/>
      <c r="M6" s="1095"/>
      <c r="N6" s="1096"/>
      <c r="O6" s="1096"/>
      <c r="P6" s="1094"/>
      <c r="Q6" s="1094"/>
      <c r="R6" s="1094"/>
      <c r="S6" s="1160"/>
      <c r="T6" s="1162"/>
      <c r="U6" s="1166"/>
    </row>
    <row r="7" spans="1:21" ht="12.75" customHeight="1">
      <c r="A7" s="1081"/>
      <c r="B7" s="1096"/>
      <c r="C7" s="1096"/>
      <c r="D7" s="1094"/>
      <c r="E7" s="1094"/>
      <c r="F7" s="1094"/>
      <c r="G7" s="1095"/>
      <c r="H7" s="1096"/>
      <c r="I7" s="1096"/>
      <c r="J7" s="1094"/>
      <c r="K7" s="1094"/>
      <c r="L7" s="1094"/>
      <c r="M7" s="1095"/>
      <c r="N7" s="1096"/>
      <c r="O7" s="1096"/>
      <c r="P7" s="1094"/>
      <c r="Q7" s="1094"/>
      <c r="R7" s="1094"/>
      <c r="S7" s="1160"/>
      <c r="T7" s="1162"/>
      <c r="U7" s="1166"/>
    </row>
    <row r="8" spans="1:21" ht="12.75" customHeight="1">
      <c r="A8" s="1081"/>
      <c r="B8" s="1096"/>
      <c r="C8" s="1096"/>
      <c r="D8" s="1094"/>
      <c r="E8" s="1094"/>
      <c r="F8" s="1094"/>
      <c r="G8" s="1095"/>
      <c r="H8" s="1096"/>
      <c r="I8" s="1096"/>
      <c r="J8" s="1094"/>
      <c r="K8" s="1094"/>
      <c r="L8" s="1094"/>
      <c r="M8" s="1095"/>
      <c r="N8" s="1096"/>
      <c r="O8" s="1096"/>
      <c r="P8" s="1094"/>
      <c r="Q8" s="1094"/>
      <c r="R8" s="1094"/>
      <c r="S8" s="1160"/>
      <c r="T8" s="1162"/>
      <c r="U8" s="1166"/>
    </row>
    <row r="9" spans="1:21" ht="12.75" customHeight="1">
      <c r="A9" s="1082"/>
      <c r="B9" s="1096"/>
      <c r="C9" s="1096"/>
      <c r="D9" s="1094"/>
      <c r="E9" s="1094"/>
      <c r="F9" s="1094"/>
      <c r="G9" s="1095"/>
      <c r="H9" s="1096"/>
      <c r="I9" s="1096"/>
      <c r="J9" s="1094"/>
      <c r="K9" s="1094"/>
      <c r="L9" s="1094"/>
      <c r="M9" s="1095"/>
      <c r="N9" s="1096"/>
      <c r="O9" s="1096"/>
      <c r="P9" s="1094"/>
      <c r="Q9" s="1094"/>
      <c r="R9" s="1094"/>
      <c r="S9" s="1160"/>
      <c r="T9" s="1162"/>
      <c r="U9" s="1166"/>
    </row>
    <row r="10" spans="1:21" ht="36">
      <c r="A10" s="9" t="s">
        <v>661</v>
      </c>
      <c r="B10" s="1096"/>
      <c r="C10" s="1096"/>
      <c r="D10" s="1094"/>
      <c r="E10" s="1094"/>
      <c r="F10" s="1094"/>
      <c r="G10" s="1095"/>
      <c r="H10" s="1096"/>
      <c r="I10" s="1096"/>
      <c r="J10" s="1094"/>
      <c r="K10" s="1094"/>
      <c r="L10" s="1094"/>
      <c r="M10" s="1095"/>
      <c r="N10" s="1096"/>
      <c r="O10" s="1096"/>
      <c r="P10" s="1094"/>
      <c r="Q10" s="1094"/>
      <c r="R10" s="1094"/>
      <c r="S10" s="1160"/>
      <c r="T10" s="1162"/>
      <c r="U10" s="1166"/>
    </row>
    <row r="11" spans="1:21" ht="12.75" customHeight="1">
      <c r="A11" s="10"/>
      <c r="B11" s="1096"/>
      <c r="C11" s="1096"/>
      <c r="D11" s="1094"/>
      <c r="E11" s="1094"/>
      <c r="F11" s="1094"/>
      <c r="G11" s="1095"/>
      <c r="H11" s="1096"/>
      <c r="I11" s="1096"/>
      <c r="J11" s="1094"/>
      <c r="K11" s="1094"/>
      <c r="L11" s="1094"/>
      <c r="M11" s="1095"/>
      <c r="N11" s="1096"/>
      <c r="O11" s="1096"/>
      <c r="P11" s="1094"/>
      <c r="Q11" s="1094"/>
      <c r="R11" s="1094"/>
      <c r="S11" s="1160"/>
      <c r="T11" s="1162"/>
      <c r="U11" s="1166"/>
    </row>
    <row r="12" spans="1:21" ht="24" thickBot="1">
      <c r="A12" s="1039" t="s">
        <v>526</v>
      </c>
      <c r="B12" s="216">
        <v>25</v>
      </c>
      <c r="C12" s="216">
        <v>20</v>
      </c>
      <c r="D12" s="216">
        <v>10</v>
      </c>
      <c r="E12" s="216">
        <v>25</v>
      </c>
      <c r="F12" s="216">
        <v>20</v>
      </c>
      <c r="G12" s="284" t="s">
        <v>6</v>
      </c>
      <c r="H12" s="216">
        <v>25</v>
      </c>
      <c r="I12" s="216">
        <v>20</v>
      </c>
      <c r="J12" s="216">
        <v>10</v>
      </c>
      <c r="K12" s="216">
        <v>25</v>
      </c>
      <c r="L12" s="216">
        <v>20</v>
      </c>
      <c r="M12" s="284" t="s">
        <v>6</v>
      </c>
      <c r="N12" s="216">
        <v>30</v>
      </c>
      <c r="O12" s="216">
        <v>20</v>
      </c>
      <c r="P12" s="216">
        <v>10</v>
      </c>
      <c r="Q12" s="216">
        <v>10</v>
      </c>
      <c r="R12" s="216">
        <v>10</v>
      </c>
      <c r="S12" s="216">
        <v>80</v>
      </c>
      <c r="T12" s="284" t="s">
        <v>6</v>
      </c>
      <c r="U12" s="353">
        <v>70</v>
      </c>
    </row>
    <row r="13" spans="1:21" ht="18.75" thickBot="1">
      <c r="A13" s="377"/>
      <c r="B13" s="267"/>
      <c r="C13" s="267"/>
      <c r="D13" s="267"/>
      <c r="E13" s="380"/>
      <c r="F13" s="380"/>
      <c r="G13" s="381">
        <f t="shared" ref="G13:G18" si="0">SUM(B13:F13)</f>
        <v>0</v>
      </c>
      <c r="H13" s="267"/>
      <c r="I13" s="267"/>
      <c r="J13" s="267"/>
      <c r="K13" s="380"/>
      <c r="L13" s="380"/>
      <c r="M13" s="381">
        <f t="shared" ref="M13:M18" si="1">SUM(H13:L13)</f>
        <v>0</v>
      </c>
      <c r="N13" s="267"/>
      <c r="O13" s="267"/>
      <c r="P13" s="267"/>
      <c r="Q13" s="380"/>
      <c r="R13" s="380"/>
      <c r="S13" s="380">
        <f>SUM(N13:R13)</f>
        <v>0</v>
      </c>
      <c r="T13" s="386">
        <f>(S13/80)*100</f>
        <v>0</v>
      </c>
      <c r="U13" s="357">
        <f>(G13*0.4)+(M13*0.3)+(T13*0.3)</f>
        <v>0</v>
      </c>
    </row>
    <row r="14" spans="1:21" ht="18.75" thickBot="1">
      <c r="A14" s="378"/>
      <c r="B14" s="267"/>
      <c r="C14" s="267"/>
      <c r="D14" s="267"/>
      <c r="E14" s="380"/>
      <c r="F14" s="380"/>
      <c r="G14" s="381">
        <f t="shared" si="0"/>
        <v>0</v>
      </c>
      <c r="H14" s="267"/>
      <c r="I14" s="267"/>
      <c r="J14" s="267"/>
      <c r="K14" s="380"/>
      <c r="L14" s="380"/>
      <c r="M14" s="381">
        <f t="shared" si="1"/>
        <v>0</v>
      </c>
      <c r="N14" s="267"/>
      <c r="O14" s="267"/>
      <c r="P14" s="267"/>
      <c r="Q14" s="380"/>
      <c r="R14" s="380"/>
      <c r="S14" s="380">
        <f t="shared" ref="S14:S20" si="2">SUM(N14:R14)</f>
        <v>0</v>
      </c>
      <c r="T14" s="386">
        <f t="shared" ref="T14:T20" si="3">(S14/80)*100</f>
        <v>0</v>
      </c>
      <c r="U14" s="357">
        <f t="shared" ref="U14:U20" si="4">(G14*0.4)+(M14*0.3)+(T14*0.3)</f>
        <v>0</v>
      </c>
    </row>
    <row r="15" spans="1:21" ht="18.75" thickBot="1">
      <c r="A15" s="378"/>
      <c r="B15" s="267"/>
      <c r="C15" s="267"/>
      <c r="D15" s="267"/>
      <c r="E15" s="380"/>
      <c r="F15" s="380"/>
      <c r="G15" s="381">
        <f t="shared" si="0"/>
        <v>0</v>
      </c>
      <c r="H15" s="267"/>
      <c r="I15" s="267"/>
      <c r="J15" s="267"/>
      <c r="K15" s="380"/>
      <c r="L15" s="380"/>
      <c r="M15" s="381">
        <f t="shared" si="1"/>
        <v>0</v>
      </c>
      <c r="N15" s="267"/>
      <c r="O15" s="267"/>
      <c r="P15" s="267"/>
      <c r="Q15" s="380"/>
      <c r="R15" s="380"/>
      <c r="S15" s="380">
        <f t="shared" si="2"/>
        <v>0</v>
      </c>
      <c r="T15" s="386">
        <f t="shared" si="3"/>
        <v>0</v>
      </c>
      <c r="U15" s="357">
        <f t="shared" si="4"/>
        <v>0</v>
      </c>
    </row>
    <row r="16" spans="1:21" ht="18.75" thickBot="1">
      <c r="A16" s="378"/>
      <c r="B16" s="267"/>
      <c r="C16" s="267"/>
      <c r="D16" s="267"/>
      <c r="E16" s="380"/>
      <c r="F16" s="380"/>
      <c r="G16" s="381">
        <f t="shared" si="0"/>
        <v>0</v>
      </c>
      <c r="H16" s="267"/>
      <c r="I16" s="267"/>
      <c r="J16" s="267"/>
      <c r="K16" s="380"/>
      <c r="L16" s="380"/>
      <c r="M16" s="381">
        <f t="shared" si="1"/>
        <v>0</v>
      </c>
      <c r="N16" s="267"/>
      <c r="O16" s="267"/>
      <c r="P16" s="267"/>
      <c r="Q16" s="380"/>
      <c r="R16" s="380"/>
      <c r="S16" s="380">
        <f t="shared" si="2"/>
        <v>0</v>
      </c>
      <c r="T16" s="386">
        <f t="shared" si="3"/>
        <v>0</v>
      </c>
      <c r="U16" s="357">
        <f t="shared" si="4"/>
        <v>0</v>
      </c>
    </row>
    <row r="17" spans="1:23" ht="18.75" thickBot="1">
      <c r="A17" s="378"/>
      <c r="B17" s="267"/>
      <c r="C17" s="267"/>
      <c r="D17" s="267"/>
      <c r="E17" s="380"/>
      <c r="F17" s="380"/>
      <c r="G17" s="381">
        <f t="shared" si="0"/>
        <v>0</v>
      </c>
      <c r="H17" s="267"/>
      <c r="I17" s="267"/>
      <c r="J17" s="267"/>
      <c r="K17" s="380"/>
      <c r="L17" s="380"/>
      <c r="M17" s="381">
        <f t="shared" si="1"/>
        <v>0</v>
      </c>
      <c r="N17" s="267"/>
      <c r="O17" s="267"/>
      <c r="P17" s="267"/>
      <c r="Q17" s="380"/>
      <c r="R17" s="380"/>
      <c r="S17" s="380">
        <f t="shared" si="2"/>
        <v>0</v>
      </c>
      <c r="T17" s="386">
        <f t="shared" si="3"/>
        <v>0</v>
      </c>
      <c r="U17" s="357">
        <f t="shared" si="4"/>
        <v>0</v>
      </c>
    </row>
    <row r="18" spans="1:23" ht="18.75" thickBot="1">
      <c r="A18" s="378"/>
      <c r="B18" s="267"/>
      <c r="C18" s="267"/>
      <c r="D18" s="267"/>
      <c r="E18" s="380"/>
      <c r="F18" s="380"/>
      <c r="G18" s="381">
        <f t="shared" si="0"/>
        <v>0</v>
      </c>
      <c r="H18" s="267"/>
      <c r="I18" s="267"/>
      <c r="J18" s="267"/>
      <c r="K18" s="380"/>
      <c r="L18" s="380"/>
      <c r="M18" s="381">
        <f t="shared" si="1"/>
        <v>0</v>
      </c>
      <c r="N18" s="267"/>
      <c r="O18" s="267"/>
      <c r="P18" s="267"/>
      <c r="Q18" s="380"/>
      <c r="R18" s="380"/>
      <c r="S18" s="380">
        <f t="shared" si="2"/>
        <v>0</v>
      </c>
      <c r="T18" s="386">
        <f t="shared" si="3"/>
        <v>0</v>
      </c>
      <c r="U18" s="357">
        <f t="shared" si="4"/>
        <v>0</v>
      </c>
    </row>
    <row r="19" spans="1:23" ht="39" customHeight="1" thickBot="1">
      <c r="A19" s="378"/>
      <c r="B19" s="267"/>
      <c r="C19" s="267"/>
      <c r="D19" s="267"/>
      <c r="E19" s="380"/>
      <c r="F19" s="380"/>
      <c r="G19" s="381">
        <f>SUM(B19:F19)</f>
        <v>0</v>
      </c>
      <c r="H19" s="267"/>
      <c r="I19" s="267"/>
      <c r="J19" s="267"/>
      <c r="K19" s="380"/>
      <c r="L19" s="380"/>
      <c r="M19" s="381">
        <f>SUM(H19:L19)</f>
        <v>0</v>
      </c>
      <c r="N19" s="267"/>
      <c r="O19" s="267"/>
      <c r="P19" s="267"/>
      <c r="Q19" s="380"/>
      <c r="R19" s="380"/>
      <c r="S19" s="380">
        <f t="shared" si="2"/>
        <v>0</v>
      </c>
      <c r="T19" s="386">
        <f t="shared" si="3"/>
        <v>0</v>
      </c>
      <c r="U19" s="357">
        <f t="shared" si="4"/>
        <v>0</v>
      </c>
    </row>
    <row r="20" spans="1:23" ht="18.75" thickBot="1">
      <c r="A20" s="379"/>
      <c r="B20" s="267"/>
      <c r="C20" s="267"/>
      <c r="D20" s="267"/>
      <c r="E20" s="380"/>
      <c r="F20" s="380"/>
      <c r="G20" s="381">
        <f>SUM(B20:F20)</f>
        <v>0</v>
      </c>
      <c r="H20" s="267"/>
      <c r="I20" s="267"/>
      <c r="J20" s="267"/>
      <c r="K20" s="380"/>
      <c r="L20" s="380"/>
      <c r="M20" s="381">
        <f>SUM(H20:L20)</f>
        <v>0</v>
      </c>
      <c r="N20" s="267"/>
      <c r="O20" s="267"/>
      <c r="P20" s="267"/>
      <c r="Q20" s="380"/>
      <c r="R20" s="380"/>
      <c r="S20" s="380">
        <f t="shared" si="2"/>
        <v>0</v>
      </c>
      <c r="T20" s="386">
        <f t="shared" si="3"/>
        <v>0</v>
      </c>
      <c r="U20" s="357">
        <f t="shared" si="4"/>
        <v>0</v>
      </c>
    </row>
    <row r="21" spans="1:23" ht="15.75">
      <c r="A21" s="350" t="s">
        <v>21</v>
      </c>
      <c r="B21" s="382">
        <f>SUM(B13:B20)/8</f>
        <v>0</v>
      </c>
      <c r="C21" s="382">
        <f t="shared" ref="C21" si="5">SUM(C13:C20)/8</f>
        <v>0</v>
      </c>
      <c r="D21" s="382">
        <f t="shared" ref="D21" si="6">SUM(D13:D20)/8</f>
        <v>0</v>
      </c>
      <c r="E21" s="382">
        <f t="shared" ref="E21" si="7">SUM(E13:E20)/8</f>
        <v>0</v>
      </c>
      <c r="F21" s="382">
        <f t="shared" ref="F21" si="8">SUM(F13:F20)/8</f>
        <v>0</v>
      </c>
      <c r="G21" s="383">
        <f>SUM(G13:G20)/8</f>
        <v>0</v>
      </c>
      <c r="H21" s="382">
        <f>SUM(H13:H20)/8</f>
        <v>0</v>
      </c>
      <c r="I21" s="382">
        <f t="shared" ref="I21:L21" si="9">SUM(I13:I20)/8</f>
        <v>0</v>
      </c>
      <c r="J21" s="382">
        <f t="shared" si="9"/>
        <v>0</v>
      </c>
      <c r="K21" s="382">
        <f t="shared" si="9"/>
        <v>0</v>
      </c>
      <c r="L21" s="382">
        <f t="shared" si="9"/>
        <v>0</v>
      </c>
      <c r="M21" s="383">
        <f>SUM(M13:M20)/8</f>
        <v>0</v>
      </c>
      <c r="N21" s="382">
        <f>SUM(N13:N20)/8</f>
        <v>0</v>
      </c>
      <c r="O21" s="382">
        <f t="shared" ref="O21" si="10">SUM(O13:O20)/8</f>
        <v>0</v>
      </c>
      <c r="P21" s="382">
        <f t="shared" ref="P21" si="11">SUM(P13:P20)/8</f>
        <v>0</v>
      </c>
      <c r="Q21" s="382">
        <f t="shared" ref="Q21:R21" si="12">SUM(Q13:Q20)/8</f>
        <v>0</v>
      </c>
      <c r="R21" s="382">
        <f t="shared" si="12"/>
        <v>0</v>
      </c>
      <c r="S21" s="382">
        <f t="shared" ref="S21" si="13">SUM(S13:S20)/8</f>
        <v>0</v>
      </c>
      <c r="T21" s="384">
        <f>SUM(T13:T20)/8</f>
        <v>0</v>
      </c>
      <c r="U21" s="354">
        <f>SUM(U13:U20)/8</f>
        <v>0</v>
      </c>
    </row>
    <row r="22" spans="1:23" ht="16.5" thickBot="1">
      <c r="A22" s="1149" t="s">
        <v>3</v>
      </c>
      <c r="B22" s="1150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50"/>
      <c r="O22" s="1150"/>
      <c r="P22" s="1150"/>
      <c r="Q22" s="1150"/>
      <c r="R22" s="1150"/>
      <c r="S22" s="1150"/>
      <c r="T22" s="1164"/>
      <c r="U22" s="355"/>
    </row>
    <row r="23" spans="1:23" ht="27">
      <c r="A23" s="1132" t="s">
        <v>128</v>
      </c>
      <c r="B23" s="1133"/>
      <c r="C23" s="1133"/>
      <c r="D23" s="1133"/>
      <c r="E23" s="1133"/>
      <c r="F23" s="1134"/>
      <c r="G23" s="289">
        <v>0.4</v>
      </c>
      <c r="H23" s="168"/>
      <c r="I23" s="169"/>
      <c r="J23" s="169"/>
      <c r="K23" s="169"/>
      <c r="L23" s="169"/>
      <c r="M23" s="170"/>
      <c r="N23" s="171"/>
      <c r="O23" s="172"/>
      <c r="P23" s="173"/>
      <c r="Q23" s="173"/>
      <c r="R23" s="173"/>
      <c r="S23" s="173"/>
      <c r="T23" s="3"/>
      <c r="U23" s="351"/>
    </row>
    <row r="24" spans="1:23" ht="27">
      <c r="A24" s="1102" t="s">
        <v>65</v>
      </c>
      <c r="B24" s="1103"/>
      <c r="C24" s="1103"/>
      <c r="D24" s="1103"/>
      <c r="E24" s="1103"/>
      <c r="F24" s="1103"/>
      <c r="G24" s="1103"/>
      <c r="H24" s="1104"/>
      <c r="I24" s="1104"/>
      <c r="J24" s="1104"/>
      <c r="K24" s="1104"/>
      <c r="L24" s="1105"/>
      <c r="M24" s="289">
        <v>0.3</v>
      </c>
      <c r="N24" s="174"/>
      <c r="O24" s="175"/>
      <c r="P24" s="176"/>
      <c r="Q24" s="176"/>
      <c r="R24" s="176"/>
      <c r="S24" s="176"/>
      <c r="T24" s="167"/>
      <c r="U24" s="351"/>
    </row>
    <row r="25" spans="1:23" ht="20.25">
      <c r="A25" s="1106" t="s">
        <v>437</v>
      </c>
      <c r="B25" s="1067"/>
      <c r="C25" s="1067"/>
      <c r="D25" s="1067"/>
      <c r="E25" s="1067"/>
      <c r="F25" s="1067"/>
      <c r="G25" s="1067"/>
      <c r="H25" s="1067"/>
      <c r="I25" s="1067"/>
      <c r="J25" s="1067"/>
      <c r="K25" s="1067"/>
      <c r="L25" s="1067"/>
      <c r="M25" s="1067"/>
      <c r="N25" s="1067"/>
      <c r="O25" s="1067"/>
      <c r="P25" s="1067"/>
      <c r="Q25" s="1067"/>
      <c r="R25" s="1067"/>
      <c r="S25" s="1067"/>
      <c r="T25" s="177">
        <v>0.3</v>
      </c>
      <c r="U25" s="351"/>
    </row>
    <row r="28" spans="1:23" ht="33.75">
      <c r="A28" s="7" t="s">
        <v>74</v>
      </c>
      <c r="B28" s="1"/>
      <c r="C28" s="1"/>
      <c r="D28" s="6"/>
      <c r="E28" s="6"/>
      <c r="F28" s="187"/>
      <c r="G28" s="788" t="s">
        <v>505</v>
      </c>
      <c r="H28" s="188"/>
      <c r="I28" s="6"/>
      <c r="J28" s="189"/>
      <c r="K28" s="189"/>
      <c r="L28" s="6"/>
      <c r="M28" s="6"/>
      <c r="N28" s="5"/>
      <c r="O28" s="55"/>
      <c r="P28" s="3"/>
      <c r="Q28" s="3"/>
      <c r="R28" s="3"/>
      <c r="S28" s="3"/>
      <c r="T28" s="3"/>
      <c r="U28" s="351"/>
    </row>
    <row r="29" spans="1:23" ht="13.5" thickBot="1">
      <c r="A29" s="8" t="s">
        <v>15</v>
      </c>
      <c r="B29" s="1076" t="s">
        <v>0</v>
      </c>
      <c r="C29" s="1076"/>
      <c r="D29" s="1076"/>
      <c r="E29" s="1076"/>
      <c r="F29" s="1076"/>
      <c r="G29" s="1076"/>
      <c r="H29" s="1076"/>
      <c r="I29" s="1076"/>
      <c r="J29" s="1076"/>
      <c r="K29" s="1076"/>
      <c r="L29" s="1076"/>
      <c r="M29" s="1076"/>
      <c r="N29" s="1076"/>
      <c r="O29" s="1076"/>
      <c r="P29" s="3"/>
      <c r="Q29" s="3"/>
      <c r="R29" s="3"/>
      <c r="S29" s="3"/>
      <c r="T29" s="3"/>
      <c r="U29" s="351"/>
    </row>
    <row r="30" spans="1:23" ht="18" customHeight="1" thickBot="1">
      <c r="A30" s="72"/>
      <c r="B30" s="1077" t="s">
        <v>506</v>
      </c>
      <c r="C30" s="1078"/>
      <c r="D30" s="1078"/>
      <c r="E30" s="1078"/>
      <c r="F30" s="1078"/>
      <c r="G30" s="1079"/>
      <c r="H30" s="1077" t="s">
        <v>507</v>
      </c>
      <c r="I30" s="1078"/>
      <c r="J30" s="1078"/>
      <c r="K30" s="1078"/>
      <c r="L30" s="1078"/>
      <c r="M30" s="1079"/>
      <c r="N30" s="1077" t="s">
        <v>508</v>
      </c>
      <c r="O30" s="1078"/>
      <c r="P30" s="1078"/>
      <c r="Q30" s="1078"/>
      <c r="R30" s="1078"/>
      <c r="S30" s="1079"/>
      <c r="T30" s="555"/>
      <c r="U30"/>
      <c r="V30" s="778"/>
      <c r="W30" s="173"/>
    </row>
    <row r="31" spans="1:23" ht="12.75" customHeight="1">
      <c r="A31" s="1080"/>
      <c r="B31" s="1085" t="s">
        <v>124</v>
      </c>
      <c r="C31" s="1085" t="s">
        <v>125</v>
      </c>
      <c r="D31" s="1093" t="s">
        <v>5</v>
      </c>
      <c r="E31" s="1093" t="s">
        <v>126</v>
      </c>
      <c r="F31" s="1093" t="s">
        <v>127</v>
      </c>
      <c r="G31" s="1087" t="s">
        <v>6</v>
      </c>
      <c r="H31" s="1085" t="s">
        <v>124</v>
      </c>
      <c r="I31" s="1085" t="s">
        <v>125</v>
      </c>
      <c r="J31" s="1093" t="s">
        <v>5</v>
      </c>
      <c r="K31" s="1093" t="s">
        <v>126</v>
      </c>
      <c r="L31" s="1093" t="s">
        <v>127</v>
      </c>
      <c r="M31" s="1087" t="s">
        <v>6</v>
      </c>
      <c r="N31" s="1085" t="s">
        <v>124</v>
      </c>
      <c r="O31" s="1085" t="s">
        <v>125</v>
      </c>
      <c r="P31" s="1093" t="s">
        <v>5</v>
      </c>
      <c r="Q31" s="1093" t="s">
        <v>126</v>
      </c>
      <c r="R31" s="1093" t="s">
        <v>127</v>
      </c>
      <c r="S31" s="1156" t="s">
        <v>6</v>
      </c>
      <c r="T31" s="1158" t="s">
        <v>1</v>
      </c>
      <c r="U31" s="1148"/>
      <c r="V31" s="173"/>
      <c r="W31" s="1163"/>
    </row>
    <row r="32" spans="1:23" ht="12.75" customHeight="1">
      <c r="A32" s="1081"/>
      <c r="B32" s="1096"/>
      <c r="C32" s="1096"/>
      <c r="D32" s="1094"/>
      <c r="E32" s="1094"/>
      <c r="F32" s="1094"/>
      <c r="G32" s="1095"/>
      <c r="H32" s="1096"/>
      <c r="I32" s="1096"/>
      <c r="J32" s="1094"/>
      <c r="K32" s="1094"/>
      <c r="L32" s="1094"/>
      <c r="M32" s="1095"/>
      <c r="N32" s="1096"/>
      <c r="O32" s="1096"/>
      <c r="P32" s="1094"/>
      <c r="Q32" s="1094"/>
      <c r="R32" s="1094"/>
      <c r="S32" s="1157"/>
      <c r="T32" s="1158"/>
      <c r="U32" s="1148"/>
      <c r="V32" s="173"/>
      <c r="W32" s="1163"/>
    </row>
    <row r="33" spans="1:23" ht="12.75" customHeight="1">
      <c r="A33" s="1081"/>
      <c r="B33" s="1096"/>
      <c r="C33" s="1096"/>
      <c r="D33" s="1094"/>
      <c r="E33" s="1094"/>
      <c r="F33" s="1094"/>
      <c r="G33" s="1095"/>
      <c r="H33" s="1096"/>
      <c r="I33" s="1096"/>
      <c r="J33" s="1094"/>
      <c r="K33" s="1094"/>
      <c r="L33" s="1094"/>
      <c r="M33" s="1095"/>
      <c r="N33" s="1096"/>
      <c r="O33" s="1096"/>
      <c r="P33" s="1094"/>
      <c r="Q33" s="1094"/>
      <c r="R33" s="1094"/>
      <c r="S33" s="1157"/>
      <c r="T33" s="1158"/>
      <c r="U33" s="1148"/>
      <c r="V33" s="173"/>
      <c r="W33" s="1163"/>
    </row>
    <row r="34" spans="1:23" ht="12.75" customHeight="1">
      <c r="A34" s="1081"/>
      <c r="B34" s="1096"/>
      <c r="C34" s="1096"/>
      <c r="D34" s="1094"/>
      <c r="E34" s="1094"/>
      <c r="F34" s="1094"/>
      <c r="G34" s="1095"/>
      <c r="H34" s="1096"/>
      <c r="I34" s="1096"/>
      <c r="J34" s="1094"/>
      <c r="K34" s="1094"/>
      <c r="L34" s="1094"/>
      <c r="M34" s="1095"/>
      <c r="N34" s="1096"/>
      <c r="O34" s="1096"/>
      <c r="P34" s="1094"/>
      <c r="Q34" s="1094"/>
      <c r="R34" s="1094"/>
      <c r="S34" s="1157"/>
      <c r="T34" s="1158"/>
      <c r="U34" s="1148"/>
      <c r="V34" s="173"/>
      <c r="W34" s="1163"/>
    </row>
    <row r="35" spans="1:23" ht="12.75" customHeight="1">
      <c r="A35" s="1081"/>
      <c r="B35" s="1096"/>
      <c r="C35" s="1096"/>
      <c r="D35" s="1094"/>
      <c r="E35" s="1094"/>
      <c r="F35" s="1094"/>
      <c r="G35" s="1095"/>
      <c r="H35" s="1096"/>
      <c r="I35" s="1096"/>
      <c r="J35" s="1094"/>
      <c r="K35" s="1094"/>
      <c r="L35" s="1094"/>
      <c r="M35" s="1095"/>
      <c r="N35" s="1096"/>
      <c r="O35" s="1096"/>
      <c r="P35" s="1094"/>
      <c r="Q35" s="1094"/>
      <c r="R35" s="1094"/>
      <c r="S35" s="1157"/>
      <c r="T35" s="1158"/>
      <c r="U35" s="1148"/>
      <c r="V35" s="173"/>
      <c r="W35" s="1163"/>
    </row>
    <row r="36" spans="1:23" ht="12.75" customHeight="1">
      <c r="A36" s="1082"/>
      <c r="B36" s="1096"/>
      <c r="C36" s="1096"/>
      <c r="D36" s="1094"/>
      <c r="E36" s="1094"/>
      <c r="F36" s="1094"/>
      <c r="G36" s="1095"/>
      <c r="H36" s="1096"/>
      <c r="I36" s="1096"/>
      <c r="J36" s="1094"/>
      <c r="K36" s="1094"/>
      <c r="L36" s="1094"/>
      <c r="M36" s="1095"/>
      <c r="N36" s="1096"/>
      <c r="O36" s="1096"/>
      <c r="P36" s="1094"/>
      <c r="Q36" s="1094"/>
      <c r="R36" s="1094"/>
      <c r="S36" s="1157"/>
      <c r="T36" s="1158"/>
      <c r="U36" s="1148"/>
      <c r="V36" s="173"/>
      <c r="W36" s="1163"/>
    </row>
    <row r="37" spans="1:23" ht="36">
      <c r="A37" s="9" t="s">
        <v>662</v>
      </c>
      <c r="B37" s="1096"/>
      <c r="C37" s="1096"/>
      <c r="D37" s="1094"/>
      <c r="E37" s="1094"/>
      <c r="F37" s="1094"/>
      <c r="G37" s="1095"/>
      <c r="H37" s="1096"/>
      <c r="I37" s="1096"/>
      <c r="J37" s="1094"/>
      <c r="K37" s="1094"/>
      <c r="L37" s="1094"/>
      <c r="M37" s="1095"/>
      <c r="N37" s="1096"/>
      <c r="O37" s="1096"/>
      <c r="P37" s="1094"/>
      <c r="Q37" s="1094"/>
      <c r="R37" s="1094"/>
      <c r="S37" s="1157"/>
      <c r="T37" s="1158"/>
      <c r="U37" s="1148"/>
      <c r="V37" s="173"/>
      <c r="W37" s="1163"/>
    </row>
    <row r="38" spans="1:23" ht="12.75" customHeight="1">
      <c r="A38" s="10"/>
      <c r="B38" s="1096"/>
      <c r="C38" s="1096"/>
      <c r="D38" s="1094"/>
      <c r="E38" s="1094"/>
      <c r="F38" s="1094"/>
      <c r="G38" s="1095"/>
      <c r="H38" s="1096"/>
      <c r="I38" s="1096"/>
      <c r="J38" s="1094"/>
      <c r="K38" s="1094"/>
      <c r="L38" s="1094"/>
      <c r="M38" s="1095"/>
      <c r="N38" s="1096"/>
      <c r="O38" s="1096"/>
      <c r="P38" s="1094"/>
      <c r="Q38" s="1094"/>
      <c r="R38" s="1094"/>
      <c r="S38" s="1157"/>
      <c r="T38" s="1158"/>
      <c r="U38" s="1148"/>
      <c r="V38" s="173"/>
      <c r="W38" s="1163"/>
    </row>
    <row r="39" spans="1:23" ht="18.75" thickBot="1">
      <c r="A39" s="11"/>
      <c r="B39" s="216">
        <v>25</v>
      </c>
      <c r="C39" s="216">
        <v>20</v>
      </c>
      <c r="D39" s="216">
        <v>10</v>
      </c>
      <c r="E39" s="216">
        <v>25</v>
      </c>
      <c r="F39" s="216">
        <v>20</v>
      </c>
      <c r="G39" s="784">
        <v>0.3</v>
      </c>
      <c r="H39" s="216">
        <v>25</v>
      </c>
      <c r="I39" s="216">
        <v>20</v>
      </c>
      <c r="J39" s="216">
        <v>10</v>
      </c>
      <c r="K39" s="216">
        <v>25</v>
      </c>
      <c r="L39" s="216">
        <v>20</v>
      </c>
      <c r="M39" s="784">
        <v>0.4</v>
      </c>
      <c r="N39" s="216">
        <v>25</v>
      </c>
      <c r="O39" s="216">
        <v>20</v>
      </c>
      <c r="P39" s="216">
        <v>10</v>
      </c>
      <c r="Q39" s="216">
        <v>25</v>
      </c>
      <c r="R39" s="216">
        <v>20</v>
      </c>
      <c r="S39" s="855">
        <v>0.3</v>
      </c>
      <c r="T39" s="353">
        <v>100</v>
      </c>
      <c r="U39" s="779"/>
      <c r="V39" s="746"/>
      <c r="W39" s="779"/>
    </row>
    <row r="40" spans="1:23" ht="18.75" thickBot="1">
      <c r="A40" s="377"/>
      <c r="B40" s="267"/>
      <c r="C40" s="267"/>
      <c r="D40" s="267"/>
      <c r="E40" s="380"/>
      <c r="F40" s="380"/>
      <c r="G40" s="381">
        <f t="shared" ref="G40:G45" si="14">SUM(B40:F40)</f>
        <v>0</v>
      </c>
      <c r="H40" s="267"/>
      <c r="I40" s="267"/>
      <c r="J40" s="267"/>
      <c r="K40" s="380"/>
      <c r="L40" s="380"/>
      <c r="M40" s="381">
        <f t="shared" ref="M40:M45" si="15">SUM(H40:L40)</f>
        <v>0</v>
      </c>
      <c r="N40" s="267"/>
      <c r="O40" s="267"/>
      <c r="P40" s="267"/>
      <c r="Q40" s="380"/>
      <c r="R40" s="380"/>
      <c r="S40" s="856">
        <f>SUM(N40:R40)</f>
        <v>0</v>
      </c>
      <c r="T40" s="357">
        <f>(G40*0.3)+(M40*0.4)+(S40*0.3)</f>
        <v>0</v>
      </c>
      <c r="U40" s="780"/>
      <c r="V40" s="746"/>
      <c r="W40" s="780"/>
    </row>
    <row r="41" spans="1:23" ht="18.75" thickBot="1">
      <c r="A41" s="378"/>
      <c r="B41" s="267"/>
      <c r="C41" s="267"/>
      <c r="D41" s="267"/>
      <c r="E41" s="380"/>
      <c r="F41" s="380"/>
      <c r="G41" s="381">
        <f>SUM(B41:F41)</f>
        <v>0</v>
      </c>
      <c r="H41" s="267"/>
      <c r="I41" s="267"/>
      <c r="J41" s="267"/>
      <c r="K41" s="380"/>
      <c r="L41" s="380"/>
      <c r="M41" s="381">
        <f t="shared" si="15"/>
        <v>0</v>
      </c>
      <c r="N41" s="267"/>
      <c r="O41" s="267"/>
      <c r="P41" s="267"/>
      <c r="Q41" s="380"/>
      <c r="R41" s="380"/>
      <c r="S41" s="856">
        <f t="shared" ref="S41:S47" si="16">SUM(N41:R41)</f>
        <v>0</v>
      </c>
      <c r="T41" s="357">
        <f t="shared" ref="T41:T47" si="17">(G41*0.3)+(M41*0.4)+(S41*0.3)</f>
        <v>0</v>
      </c>
      <c r="U41" s="780"/>
      <c r="V41" s="746"/>
      <c r="W41" s="780"/>
    </row>
    <row r="42" spans="1:23" ht="18.75" thickBot="1">
      <c r="A42" s="378"/>
      <c r="B42" s="267"/>
      <c r="C42" s="267"/>
      <c r="D42" s="267"/>
      <c r="E42" s="380"/>
      <c r="F42" s="380"/>
      <c r="G42" s="381">
        <f t="shared" si="14"/>
        <v>0</v>
      </c>
      <c r="H42" s="267"/>
      <c r="I42" s="267"/>
      <c r="J42" s="267"/>
      <c r="K42" s="380"/>
      <c r="L42" s="380"/>
      <c r="M42" s="381">
        <f t="shared" si="15"/>
        <v>0</v>
      </c>
      <c r="N42" s="267"/>
      <c r="O42" s="267"/>
      <c r="P42" s="267"/>
      <c r="Q42" s="380"/>
      <c r="R42" s="380"/>
      <c r="S42" s="856">
        <f t="shared" si="16"/>
        <v>0</v>
      </c>
      <c r="T42" s="357">
        <f t="shared" si="17"/>
        <v>0</v>
      </c>
      <c r="U42" s="780"/>
      <c r="V42" s="746"/>
      <c r="W42" s="780"/>
    </row>
    <row r="43" spans="1:23" ht="18.75" thickBot="1">
      <c r="A43" s="378"/>
      <c r="B43" s="267"/>
      <c r="C43" s="267"/>
      <c r="D43" s="267"/>
      <c r="E43" s="380"/>
      <c r="F43" s="380"/>
      <c r="G43" s="381">
        <f>SUM(B43:F43)</f>
        <v>0</v>
      </c>
      <c r="H43" s="267"/>
      <c r="I43" s="267"/>
      <c r="J43" s="267"/>
      <c r="K43" s="380"/>
      <c r="L43" s="380"/>
      <c r="M43" s="381">
        <f t="shared" si="15"/>
        <v>0</v>
      </c>
      <c r="N43" s="267"/>
      <c r="O43" s="267"/>
      <c r="P43" s="267"/>
      <c r="Q43" s="380"/>
      <c r="R43" s="380"/>
      <c r="S43" s="856">
        <f t="shared" si="16"/>
        <v>0</v>
      </c>
      <c r="T43" s="357">
        <f t="shared" si="17"/>
        <v>0</v>
      </c>
      <c r="U43" s="780"/>
      <c r="V43" s="746"/>
      <c r="W43" s="780"/>
    </row>
    <row r="44" spans="1:23" ht="18.75" thickBot="1">
      <c r="A44" s="378"/>
      <c r="B44" s="267"/>
      <c r="C44" s="267"/>
      <c r="D44" s="267"/>
      <c r="E44" s="380"/>
      <c r="F44" s="380"/>
      <c r="G44" s="381">
        <f t="shared" si="14"/>
        <v>0</v>
      </c>
      <c r="H44" s="267"/>
      <c r="I44" s="267"/>
      <c r="J44" s="267"/>
      <c r="K44" s="380"/>
      <c r="L44" s="380"/>
      <c r="M44" s="381">
        <f t="shared" si="15"/>
        <v>0</v>
      </c>
      <c r="N44" s="267"/>
      <c r="O44" s="267"/>
      <c r="P44" s="267"/>
      <c r="Q44" s="380"/>
      <c r="R44" s="380"/>
      <c r="S44" s="856">
        <f t="shared" si="16"/>
        <v>0</v>
      </c>
      <c r="T44" s="357">
        <f t="shared" si="17"/>
        <v>0</v>
      </c>
      <c r="U44" s="780"/>
      <c r="V44" s="746"/>
      <c r="W44" s="780"/>
    </row>
    <row r="45" spans="1:23" ht="18.75" thickBot="1">
      <c r="A45" s="378"/>
      <c r="B45" s="267"/>
      <c r="C45" s="267"/>
      <c r="D45" s="267"/>
      <c r="E45" s="380"/>
      <c r="F45" s="380"/>
      <c r="G45" s="381">
        <f t="shared" si="14"/>
        <v>0</v>
      </c>
      <c r="H45" s="267"/>
      <c r="I45" s="267"/>
      <c r="J45" s="267"/>
      <c r="K45" s="380"/>
      <c r="L45" s="380"/>
      <c r="M45" s="381">
        <f t="shared" si="15"/>
        <v>0</v>
      </c>
      <c r="N45" s="380"/>
      <c r="O45" s="380"/>
      <c r="P45" s="380"/>
      <c r="Q45" s="380"/>
      <c r="R45" s="380"/>
      <c r="S45" s="856">
        <f t="shared" si="16"/>
        <v>0</v>
      </c>
      <c r="T45" s="357">
        <f t="shared" si="17"/>
        <v>0</v>
      </c>
      <c r="U45" s="780"/>
      <c r="V45" s="787"/>
      <c r="W45" s="780"/>
    </row>
    <row r="46" spans="1:23" ht="18.75" thickBot="1">
      <c r="A46" s="378"/>
      <c r="B46" s="267"/>
      <c r="C46" s="267"/>
      <c r="D46" s="267"/>
      <c r="E46" s="380"/>
      <c r="F46" s="380"/>
      <c r="G46" s="381">
        <f>SUM(B46:F46)</f>
        <v>0</v>
      </c>
      <c r="H46" s="267"/>
      <c r="I46" s="267"/>
      <c r="J46" s="267"/>
      <c r="K46" s="380"/>
      <c r="L46" s="380"/>
      <c r="M46" s="381">
        <f>SUM(H46:L46)</f>
        <v>0</v>
      </c>
      <c r="N46" s="380"/>
      <c r="O46" s="380"/>
      <c r="P46" s="380"/>
      <c r="Q46" s="380"/>
      <c r="R46" s="380"/>
      <c r="S46" s="856">
        <f t="shared" si="16"/>
        <v>0</v>
      </c>
      <c r="T46" s="357">
        <f t="shared" si="17"/>
        <v>0</v>
      </c>
      <c r="U46" s="780"/>
      <c r="V46" s="746"/>
      <c r="W46" s="780"/>
    </row>
    <row r="47" spans="1:23" ht="18.75" thickBot="1">
      <c r="A47" s="379"/>
      <c r="B47" s="267"/>
      <c r="C47" s="267"/>
      <c r="D47" s="267"/>
      <c r="E47" s="380"/>
      <c r="F47" s="380"/>
      <c r="G47" s="381">
        <f>SUM(B47:F47)</f>
        <v>0</v>
      </c>
      <c r="H47" s="267"/>
      <c r="I47" s="267"/>
      <c r="J47" s="267"/>
      <c r="K47" s="380"/>
      <c r="L47" s="380"/>
      <c r="M47" s="381">
        <f>SUM(H47:L47)</f>
        <v>0</v>
      </c>
      <c r="N47" s="267"/>
      <c r="O47" s="267"/>
      <c r="P47" s="267"/>
      <c r="Q47" s="380"/>
      <c r="R47" s="380"/>
      <c r="S47" s="856">
        <f t="shared" si="16"/>
        <v>0</v>
      </c>
      <c r="T47" s="357">
        <f t="shared" si="17"/>
        <v>0</v>
      </c>
      <c r="U47" s="780"/>
      <c r="V47" s="746"/>
      <c r="W47" s="780"/>
    </row>
    <row r="48" spans="1:23" ht="15.75">
      <c r="A48" s="350"/>
      <c r="B48" s="382">
        <f>SUM(B40:B47)/8</f>
        <v>0</v>
      </c>
      <c r="C48" s="382">
        <f t="shared" ref="C48" si="18">SUM(C40:C47)/8</f>
        <v>0</v>
      </c>
      <c r="D48" s="382">
        <f t="shared" ref="D48:F48" si="19">SUM(D40:D47)/8</f>
        <v>0</v>
      </c>
      <c r="E48" s="382">
        <f t="shared" si="19"/>
        <v>0</v>
      </c>
      <c r="F48" s="382">
        <f t="shared" si="19"/>
        <v>0</v>
      </c>
      <c r="G48" s="383">
        <f>SUM(G40:G47)/8</f>
        <v>0</v>
      </c>
      <c r="H48" s="382">
        <f>SUM(H40:H47)/8</f>
        <v>0</v>
      </c>
      <c r="I48" s="382">
        <f t="shared" ref="I48:L48" si="20">SUM(I40:I47)/8</f>
        <v>0</v>
      </c>
      <c r="J48" s="382">
        <f t="shared" si="20"/>
        <v>0</v>
      </c>
      <c r="K48" s="382">
        <f t="shared" si="20"/>
        <v>0</v>
      </c>
      <c r="L48" s="382">
        <f t="shared" si="20"/>
        <v>0</v>
      </c>
      <c r="M48" s="383">
        <f>SUM(M40:M47)/8</f>
        <v>0</v>
      </c>
      <c r="N48" s="382">
        <f>SUM(N40:N47)/8</f>
        <v>0</v>
      </c>
      <c r="O48" s="382">
        <f t="shared" ref="O48:R48" si="21">SUM(O40:O47)/8</f>
        <v>0</v>
      </c>
      <c r="P48" s="382">
        <f t="shared" si="21"/>
        <v>0</v>
      </c>
      <c r="Q48" s="382">
        <f t="shared" si="21"/>
        <v>0</v>
      </c>
      <c r="R48" s="382">
        <f t="shared" si="21"/>
        <v>0</v>
      </c>
      <c r="S48" s="857">
        <f>SUM(S40:S47)/8</f>
        <v>0</v>
      </c>
      <c r="T48" s="858">
        <f>SUM(T40:T47)/8</f>
        <v>0</v>
      </c>
      <c r="U48" s="782"/>
      <c r="V48" s="781"/>
      <c r="W48" s="782"/>
    </row>
    <row r="49" spans="1:24" ht="25.5" customHeight="1">
      <c r="A49" s="350" t="s">
        <v>21</v>
      </c>
      <c r="B49" s="562">
        <f>B48/B39</f>
        <v>0</v>
      </c>
      <c r="C49" s="562">
        <f t="shared" ref="C49:F49" si="22">C48/C39</f>
        <v>0</v>
      </c>
      <c r="D49" s="562">
        <f t="shared" si="22"/>
        <v>0</v>
      </c>
      <c r="E49" s="562">
        <f t="shared" si="22"/>
        <v>0</v>
      </c>
      <c r="F49" s="562">
        <f t="shared" si="22"/>
        <v>0</v>
      </c>
      <c r="G49" s="563"/>
      <c r="H49" s="564">
        <f t="shared" ref="H49:L49" si="23">H48/H39</f>
        <v>0</v>
      </c>
      <c r="I49" s="562">
        <f t="shared" si="23"/>
        <v>0</v>
      </c>
      <c r="J49" s="562">
        <f t="shared" si="23"/>
        <v>0</v>
      </c>
      <c r="K49" s="562">
        <f t="shared" si="23"/>
        <v>0</v>
      </c>
      <c r="L49" s="562">
        <f t="shared" si="23"/>
        <v>0</v>
      </c>
      <c r="M49" s="563"/>
      <c r="N49" s="562">
        <f t="shared" ref="N49" si="24">N48/N39</f>
        <v>0</v>
      </c>
      <c r="O49" s="562">
        <f t="shared" ref="O49" si="25">O48/O39</f>
        <v>0</v>
      </c>
      <c r="P49" s="847">
        <f t="shared" ref="P49" si="26">P48/P39</f>
        <v>0</v>
      </c>
      <c r="Q49" s="847">
        <f t="shared" ref="Q49" si="27">Q48/Q39</f>
        <v>0</v>
      </c>
      <c r="R49" s="562">
        <f t="shared" ref="R49" si="28">R48/R39</f>
        <v>0</v>
      </c>
      <c r="S49" s="785"/>
      <c r="T49" s="786"/>
      <c r="U49" s="744"/>
      <c r="V49" s="173"/>
      <c r="W49" s="782"/>
    </row>
    <row r="50" spans="1:24" ht="18" customHeight="1">
      <c r="A50" s="561" t="s">
        <v>517</v>
      </c>
      <c r="B50" s="854"/>
      <c r="C50" s="854"/>
      <c r="D50" s="854"/>
      <c r="E50" s="854"/>
      <c r="F50" s="854"/>
      <c r="G50" s="854"/>
      <c r="H50" s="854"/>
      <c r="I50" s="854"/>
      <c r="J50" s="854"/>
      <c r="K50" s="854"/>
      <c r="L50" s="854"/>
      <c r="M50" s="854"/>
      <c r="N50" s="854"/>
      <c r="O50" s="854"/>
      <c r="P50" s="854"/>
      <c r="Q50" s="854"/>
      <c r="R50" s="854"/>
      <c r="S50" s="854"/>
      <c r="T50" s="854"/>
      <c r="U50" s="744"/>
      <c r="V50" s="173"/>
      <c r="W50" s="782"/>
    </row>
    <row r="51" spans="1:24" ht="16.5" thickBot="1">
      <c r="A51" s="1149" t="s">
        <v>3</v>
      </c>
      <c r="B51" s="1150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744"/>
    </row>
    <row r="52" spans="1:24" ht="27.75" thickBot="1">
      <c r="A52" s="1132" t="s">
        <v>509</v>
      </c>
      <c r="B52" s="1133"/>
      <c r="C52" s="1133"/>
      <c r="D52" s="1133"/>
      <c r="E52" s="1133"/>
      <c r="F52" s="1133"/>
      <c r="G52" s="850">
        <v>0.3</v>
      </c>
      <c r="H52" s="851"/>
      <c r="I52" s="169"/>
      <c r="J52" s="169"/>
      <c r="K52" s="169"/>
      <c r="L52" s="852"/>
      <c r="M52" s="852"/>
      <c r="N52" s="783"/>
      <c r="O52" s="783"/>
      <c r="P52" s="783"/>
      <c r="Q52" s="783"/>
      <c r="R52" s="783"/>
      <c r="S52" s="783"/>
      <c r="T52" s="853"/>
      <c r="U52" s="783"/>
    </row>
    <row r="53" spans="1:24" ht="27.75" thickBot="1">
      <c r="A53" s="1154" t="s">
        <v>510</v>
      </c>
      <c r="B53" s="1155"/>
      <c r="C53" s="1155"/>
      <c r="D53" s="1155"/>
      <c r="E53" s="1155"/>
      <c r="F53" s="1155"/>
      <c r="G53" s="1067"/>
      <c r="H53" s="1067"/>
      <c r="I53" s="1067"/>
      <c r="J53" s="1067"/>
      <c r="K53" s="1067"/>
      <c r="L53" s="1067"/>
      <c r="M53" s="850">
        <v>0.4</v>
      </c>
      <c r="N53" s="174"/>
      <c r="O53" s="175"/>
      <c r="P53" s="176"/>
      <c r="Q53" s="176"/>
      <c r="R53" s="176"/>
      <c r="S53" s="176"/>
      <c r="T53" s="167"/>
      <c r="U53" s="848"/>
    </row>
    <row r="54" spans="1:24" ht="18.75" thickBot="1">
      <c r="A54" s="1073" t="s">
        <v>511</v>
      </c>
      <c r="B54" s="1074"/>
      <c r="C54" s="1074"/>
      <c r="D54" s="1074"/>
      <c r="E54" s="1074"/>
      <c r="F54" s="1074"/>
      <c r="G54" s="1074"/>
      <c r="H54" s="1074"/>
      <c r="I54" s="1074"/>
      <c r="J54" s="1074"/>
      <c r="K54" s="1074"/>
      <c r="L54" s="1074"/>
      <c r="M54" s="1074"/>
      <c r="N54" s="1074"/>
      <c r="O54" s="1074"/>
      <c r="P54" s="1074"/>
      <c r="Q54" s="1074"/>
      <c r="R54" s="1074"/>
      <c r="S54" s="1075"/>
      <c r="T54" s="849">
        <v>0.3</v>
      </c>
      <c r="U54" s="848"/>
    </row>
    <row r="55" spans="1:24">
      <c r="U55" s="848"/>
    </row>
    <row r="59" spans="1:24" ht="30.75" thickBot="1">
      <c r="A59" s="161" t="s">
        <v>600</v>
      </c>
      <c r="B59" s="458"/>
      <c r="C59" s="458"/>
      <c r="D59" s="458"/>
      <c r="E59" s="458"/>
      <c r="F59" s="462"/>
      <c r="G59" s="550"/>
    </row>
    <row r="60" spans="1:24" ht="20.25">
      <c r="A60" s="460" t="s">
        <v>518</v>
      </c>
      <c r="B60" s="476" t="s">
        <v>516</v>
      </c>
      <c r="C60" s="476"/>
      <c r="D60" s="1151" t="s">
        <v>601</v>
      </c>
      <c r="E60" s="1152"/>
      <c r="F60" s="1152"/>
      <c r="G60" s="1152"/>
      <c r="H60" s="1153"/>
      <c r="I60" s="474"/>
      <c r="J60" s="551"/>
      <c r="U60"/>
      <c r="X60" s="356"/>
    </row>
    <row r="61" spans="1:24" ht="21" thickBot="1">
      <c r="A61" s="460" t="s">
        <v>663</v>
      </c>
      <c r="B61" s="595"/>
      <c r="C61" s="476"/>
      <c r="D61" s="600" t="s">
        <v>523</v>
      </c>
      <c r="E61" s="601" t="s">
        <v>524</v>
      </c>
      <c r="F61" s="601" t="s">
        <v>525</v>
      </c>
      <c r="G61" s="602" t="s">
        <v>526</v>
      </c>
      <c r="H61" s="603"/>
      <c r="I61" s="596">
        <f>23+15</f>
        <v>38</v>
      </c>
      <c r="J61" s="576"/>
      <c r="U61"/>
      <c r="X61" s="356"/>
    </row>
    <row r="62" spans="1:24" ht="21" thickBot="1">
      <c r="A62" s="551"/>
      <c r="B62" s="607">
        <v>23</v>
      </c>
      <c r="C62" s="553" t="s">
        <v>6</v>
      </c>
      <c r="D62" s="553">
        <v>5</v>
      </c>
      <c r="E62" s="553">
        <v>5</v>
      </c>
      <c r="F62" s="553">
        <v>5</v>
      </c>
      <c r="G62" s="608">
        <v>15</v>
      </c>
      <c r="H62" s="604" t="s">
        <v>6</v>
      </c>
      <c r="I62" s="597" t="s">
        <v>526</v>
      </c>
      <c r="J62" s="472" t="s">
        <v>6</v>
      </c>
      <c r="U62"/>
      <c r="X62" s="356"/>
    </row>
    <row r="63" spans="1:24" ht="13.5" customHeight="1" thickBot="1">
      <c r="A63" s="511"/>
      <c r="B63" s="479"/>
      <c r="C63" s="552">
        <f>B63/23</f>
        <v>0</v>
      </c>
      <c r="D63" s="598"/>
      <c r="E63" s="598"/>
      <c r="F63" s="598"/>
      <c r="G63" s="599">
        <f>SUM(D63:F63)</f>
        <v>0</v>
      </c>
      <c r="H63" s="552">
        <f>G63/15</f>
        <v>0</v>
      </c>
      <c r="I63" s="473">
        <f>B63+G63</f>
        <v>0</v>
      </c>
      <c r="J63" s="466">
        <f>I63/38</f>
        <v>0</v>
      </c>
      <c r="U63"/>
      <c r="X63" s="356"/>
    </row>
    <row r="64" spans="1:24" ht="20.25" customHeight="1" thickBot="1">
      <c r="A64" s="513"/>
      <c r="B64" s="233"/>
      <c r="C64" s="552">
        <f t="shared" ref="C64:C71" si="29">B64/23</f>
        <v>0</v>
      </c>
      <c r="D64" s="598"/>
      <c r="E64" s="598"/>
      <c r="F64" s="598"/>
      <c r="G64" s="599">
        <f t="shared" ref="G64:G70" si="30">SUM(D64:F64)</f>
        <v>0</v>
      </c>
      <c r="H64" s="552">
        <f t="shared" ref="H64:H70" si="31">G64/15</f>
        <v>0</v>
      </c>
      <c r="I64" s="473">
        <f t="shared" ref="I64:I70" si="32">B64+G64</f>
        <v>0</v>
      </c>
      <c r="J64" s="466">
        <f t="shared" ref="J64:J71" si="33">I64/38</f>
        <v>0</v>
      </c>
      <c r="U64"/>
      <c r="X64" s="356"/>
    </row>
    <row r="65" spans="1:24" ht="15.75" thickBot="1">
      <c r="A65" s="521"/>
      <c r="B65" s="233"/>
      <c r="C65" s="552">
        <f t="shared" si="29"/>
        <v>0</v>
      </c>
      <c r="D65" s="598"/>
      <c r="E65" s="598"/>
      <c r="F65" s="598"/>
      <c r="G65" s="599">
        <f t="shared" si="30"/>
        <v>0</v>
      </c>
      <c r="H65" s="552">
        <f t="shared" si="31"/>
        <v>0</v>
      </c>
      <c r="I65" s="473">
        <f t="shared" si="32"/>
        <v>0</v>
      </c>
      <c r="J65" s="466">
        <f t="shared" si="33"/>
        <v>0</v>
      </c>
      <c r="U65"/>
      <c r="X65" s="356"/>
    </row>
    <row r="66" spans="1:24" ht="17.25" customHeight="1" thickBot="1">
      <c r="A66" s="522"/>
      <c r="B66" s="233"/>
      <c r="C66" s="552">
        <f t="shared" si="29"/>
        <v>0</v>
      </c>
      <c r="D66" s="598"/>
      <c r="E66" s="598"/>
      <c r="F66" s="598"/>
      <c r="G66" s="599">
        <f t="shared" si="30"/>
        <v>0</v>
      </c>
      <c r="H66" s="552">
        <f t="shared" si="31"/>
        <v>0</v>
      </c>
      <c r="I66" s="473">
        <f t="shared" si="32"/>
        <v>0</v>
      </c>
      <c r="J66" s="466">
        <f t="shared" si="33"/>
        <v>0</v>
      </c>
      <c r="U66"/>
      <c r="X66" s="356"/>
    </row>
    <row r="67" spans="1:24" ht="14.25" customHeight="1" thickBot="1">
      <c r="A67" s="526"/>
      <c r="B67" s="233"/>
      <c r="C67" s="552">
        <f t="shared" si="29"/>
        <v>0</v>
      </c>
      <c r="D67" s="598"/>
      <c r="E67" s="598"/>
      <c r="F67" s="598"/>
      <c r="G67" s="599">
        <f t="shared" si="30"/>
        <v>0</v>
      </c>
      <c r="H67" s="552">
        <f t="shared" si="31"/>
        <v>0</v>
      </c>
      <c r="I67" s="473">
        <f t="shared" si="32"/>
        <v>0</v>
      </c>
      <c r="J67" s="466">
        <f t="shared" si="33"/>
        <v>0</v>
      </c>
      <c r="U67"/>
      <c r="X67" s="356"/>
    </row>
    <row r="68" spans="1:24" ht="14.25" customHeight="1" thickBot="1">
      <c r="A68" s="517"/>
      <c r="B68" s="233"/>
      <c r="C68" s="552">
        <f t="shared" si="29"/>
        <v>0</v>
      </c>
      <c r="D68" s="598"/>
      <c r="E68" s="598"/>
      <c r="F68" s="598"/>
      <c r="G68" s="599">
        <f t="shared" si="30"/>
        <v>0</v>
      </c>
      <c r="H68" s="552">
        <f t="shared" si="31"/>
        <v>0</v>
      </c>
      <c r="I68" s="473">
        <f t="shared" si="32"/>
        <v>0</v>
      </c>
      <c r="J68" s="466">
        <f t="shared" si="33"/>
        <v>0</v>
      </c>
      <c r="U68"/>
      <c r="X68" s="356"/>
    </row>
    <row r="69" spans="1:24" ht="17.25" customHeight="1" thickBot="1">
      <c r="A69" s="529"/>
      <c r="B69" s="233"/>
      <c r="C69" s="552">
        <f t="shared" si="29"/>
        <v>0</v>
      </c>
      <c r="D69" s="598"/>
      <c r="E69" s="598"/>
      <c r="F69" s="598"/>
      <c r="G69" s="599">
        <f t="shared" si="30"/>
        <v>0</v>
      </c>
      <c r="H69" s="552">
        <f t="shared" si="31"/>
        <v>0</v>
      </c>
      <c r="I69" s="473">
        <f t="shared" si="32"/>
        <v>0</v>
      </c>
      <c r="J69" s="466">
        <f t="shared" si="33"/>
        <v>0</v>
      </c>
      <c r="U69"/>
      <c r="X69" s="356"/>
    </row>
    <row r="70" spans="1:24" ht="17.25" customHeight="1" thickBot="1">
      <c r="A70" s="533"/>
      <c r="B70" s="233"/>
      <c r="C70" s="552">
        <f t="shared" si="29"/>
        <v>0</v>
      </c>
      <c r="D70" s="598"/>
      <c r="E70" s="598"/>
      <c r="F70" s="598"/>
      <c r="G70" s="599">
        <f t="shared" si="30"/>
        <v>0</v>
      </c>
      <c r="H70" s="552">
        <f t="shared" si="31"/>
        <v>0</v>
      </c>
      <c r="I70" s="473">
        <f t="shared" si="32"/>
        <v>0</v>
      </c>
      <c r="J70" s="466">
        <f t="shared" si="33"/>
        <v>0</v>
      </c>
      <c r="U70"/>
      <c r="X70" s="356"/>
    </row>
    <row r="71" spans="1:24">
      <c r="A71" s="537" t="s">
        <v>21</v>
      </c>
      <c r="B71" s="178">
        <f>SUM(B63:B70)/8</f>
        <v>0</v>
      </c>
      <c r="C71" s="605">
        <f t="shared" si="29"/>
        <v>0</v>
      </c>
      <c r="D71" s="615">
        <f>SUM(D63:D70)/8/5</f>
        <v>0</v>
      </c>
      <c r="E71" s="615">
        <f t="shared" ref="E71:F71" si="34">SUM(E63:E70)/8/5</f>
        <v>0</v>
      </c>
      <c r="F71" s="615">
        <f t="shared" si="34"/>
        <v>0</v>
      </c>
      <c r="G71" s="615">
        <f>SUM(G63:G70)/8/15</f>
        <v>0</v>
      </c>
      <c r="H71" s="615">
        <f>SUM(H63:H70)/8</f>
        <v>0</v>
      </c>
      <c r="I71" s="467">
        <f>SUM(I63:I70)/8</f>
        <v>0</v>
      </c>
      <c r="J71" s="466">
        <f t="shared" si="33"/>
        <v>0</v>
      </c>
      <c r="U71"/>
      <c r="X71" s="356"/>
    </row>
    <row r="72" spans="1:24">
      <c r="A72" s="173" t="s">
        <v>517</v>
      </c>
      <c r="B72" s="554"/>
      <c r="C72" s="554"/>
      <c r="D72" s="606"/>
      <c r="E72" s="606"/>
      <c r="F72" s="606"/>
      <c r="G72" s="178"/>
      <c r="H72" s="151"/>
      <c r="I72" s="461"/>
      <c r="J72" s="616">
        <v>7</v>
      </c>
      <c r="U72"/>
      <c r="X72" s="356"/>
    </row>
    <row r="73" spans="1:24" ht="18">
      <c r="B73" s="173"/>
      <c r="C73" s="173"/>
      <c r="D73" s="172"/>
      <c r="E73" s="173"/>
      <c r="F73" s="3"/>
      <c r="G73" s="3"/>
    </row>
    <row r="74" spans="1:24" ht="18">
      <c r="A74" s="614" t="s">
        <v>602</v>
      </c>
      <c r="B74" s="538"/>
      <c r="C74" s="538"/>
      <c r="D74" s="538"/>
      <c r="E74" s="538"/>
      <c r="F74" s="538"/>
      <c r="G74" s="538"/>
      <c r="H74" s="538"/>
      <c r="I74" s="538"/>
      <c r="J74" s="408">
        <v>0.1</v>
      </c>
    </row>
    <row r="75" spans="1:24" s="609" customFormat="1" ht="12">
      <c r="A75" s="612" t="s">
        <v>528</v>
      </c>
      <c r="B75" s="611">
        <v>23</v>
      </c>
      <c r="U75" s="610"/>
    </row>
    <row r="76" spans="1:24" s="609" customFormat="1" ht="12">
      <c r="A76" s="613" t="s">
        <v>527</v>
      </c>
      <c r="B76" s="613"/>
      <c r="C76" s="613"/>
      <c r="D76" s="613"/>
      <c r="E76" s="613"/>
      <c r="F76" s="613"/>
      <c r="G76" s="611">
        <v>15</v>
      </c>
      <c r="U76" s="610"/>
    </row>
  </sheetData>
  <mergeCells count="60">
    <mergeCell ref="A4:A9"/>
    <mergeCell ref="W31:W38"/>
    <mergeCell ref="A22:T22"/>
    <mergeCell ref="A23:F23"/>
    <mergeCell ref="A24:L24"/>
    <mergeCell ref="A25:S25"/>
    <mergeCell ref="B29:O29"/>
    <mergeCell ref="B30:G30"/>
    <mergeCell ref="H30:M30"/>
    <mergeCell ref="A31:A36"/>
    <mergeCell ref="B31:B38"/>
    <mergeCell ref="C31:C38"/>
    <mergeCell ref="C4:C11"/>
    <mergeCell ref="D4:D11"/>
    <mergeCell ref="E4:E11"/>
    <mergeCell ref="U4:U11"/>
    <mergeCell ref="B2:O2"/>
    <mergeCell ref="B3:G3"/>
    <mergeCell ref="H3:M3"/>
    <mergeCell ref="N3:T3"/>
    <mergeCell ref="F4:F11"/>
    <mergeCell ref="G4:G11"/>
    <mergeCell ref="H4:H11"/>
    <mergeCell ref="I4:I11"/>
    <mergeCell ref="J4:J11"/>
    <mergeCell ref="K4:K11"/>
    <mergeCell ref="L4:L11"/>
    <mergeCell ref="R4:R11"/>
    <mergeCell ref="S4:S11"/>
    <mergeCell ref="T4:T11"/>
    <mergeCell ref="M4:M11"/>
    <mergeCell ref="B4:B11"/>
    <mergeCell ref="N30:S30"/>
    <mergeCell ref="T31:T38"/>
    <mergeCell ref="N4:N11"/>
    <mergeCell ref="O4:O11"/>
    <mergeCell ref="P4:P11"/>
    <mergeCell ref="Q4:Q11"/>
    <mergeCell ref="D60:H60"/>
    <mergeCell ref="A52:F52"/>
    <mergeCell ref="A53:L53"/>
    <mergeCell ref="A54:S54"/>
    <mergeCell ref="R31:R38"/>
    <mergeCell ref="S31:S38"/>
    <mergeCell ref="L31:L38"/>
    <mergeCell ref="J31:J38"/>
    <mergeCell ref="K31:K38"/>
    <mergeCell ref="U31:U38"/>
    <mergeCell ref="A51:T51"/>
    <mergeCell ref="M31:M38"/>
    <mergeCell ref="D31:D38"/>
    <mergeCell ref="E31:E38"/>
    <mergeCell ref="F31:F38"/>
    <mergeCell ref="G31:G38"/>
    <mergeCell ref="N31:N38"/>
    <mergeCell ref="O31:O38"/>
    <mergeCell ref="P31:P38"/>
    <mergeCell ref="Q31:Q38"/>
    <mergeCell ref="H31:H38"/>
    <mergeCell ref="I31:I38"/>
  </mergeCells>
  <pageMargins left="0.23622047244094491" right="0.23622047244094491" top="0.35433070866141736" bottom="0.35433070866141736" header="0.31496062992125984" footer="0.31496062992125984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1"/>
  <sheetViews>
    <sheetView zoomScale="86" zoomScaleNormal="86" workbookViewId="0">
      <selection activeCell="A161" sqref="A161"/>
    </sheetView>
  </sheetViews>
  <sheetFormatPr baseColWidth="10" defaultRowHeight="12.75"/>
  <cols>
    <col min="1" max="1" width="21.7109375" customWidth="1"/>
    <col min="2" max="2" width="9.7109375" style="90" customWidth="1"/>
    <col min="3" max="3" width="9.7109375" style="94" customWidth="1"/>
    <col min="4" max="4" width="9.7109375" style="82" customWidth="1"/>
    <col min="5" max="5" width="9.7109375" style="98" customWidth="1"/>
    <col min="6" max="8" width="9.7109375" customWidth="1"/>
    <col min="9" max="9" width="7.5703125" customWidth="1"/>
    <col min="10" max="10" width="7.42578125" customWidth="1"/>
    <col min="11" max="12" width="8" customWidth="1"/>
    <col min="13" max="13" width="9.7109375" customWidth="1"/>
    <col min="14" max="14" width="6.28515625" customWidth="1"/>
    <col min="15" max="15" width="6.140625" customWidth="1"/>
    <col min="16" max="16" width="7.28515625" customWidth="1"/>
  </cols>
  <sheetData>
    <row r="1" spans="1:8" ht="33.75">
      <c r="A1" s="7" t="s">
        <v>37</v>
      </c>
      <c r="B1" s="86"/>
      <c r="C1" s="95"/>
      <c r="D1" s="5" t="s">
        <v>38</v>
      </c>
      <c r="E1" s="95"/>
      <c r="F1" s="5"/>
      <c r="G1" s="5"/>
      <c r="H1" s="55"/>
    </row>
    <row r="2" spans="1:8" ht="12.75" customHeight="1">
      <c r="A2" s="8" t="s">
        <v>15</v>
      </c>
      <c r="B2" s="1076"/>
      <c r="C2" s="1076"/>
      <c r="D2" s="1076"/>
      <c r="E2" s="1076"/>
      <c r="F2" s="1076"/>
      <c r="G2" s="1076"/>
      <c r="H2" s="1076"/>
    </row>
    <row r="3" spans="1:8" ht="12.75" customHeight="1" thickBot="1">
      <c r="A3" s="75"/>
      <c r="B3" s="87"/>
      <c r="C3" s="91"/>
      <c r="D3" s="77"/>
      <c r="E3" s="96"/>
      <c r="F3" s="76"/>
      <c r="G3" s="76"/>
      <c r="H3" s="76"/>
    </row>
    <row r="4" spans="1:8" s="80" customFormat="1" ht="55.5" customHeight="1" thickBot="1">
      <c r="A4" s="78"/>
      <c r="B4" s="1201" t="s">
        <v>33</v>
      </c>
      <c r="C4" s="1190"/>
      <c r="D4" s="1191" t="s">
        <v>34</v>
      </c>
      <c r="E4" s="1192"/>
      <c r="F4" s="1191" t="s">
        <v>35</v>
      </c>
      <c r="G4" s="1192"/>
      <c r="H4" s="79"/>
    </row>
    <row r="5" spans="1:8" ht="12.75" customHeight="1">
      <c r="A5" s="1080"/>
      <c r="B5" s="1202"/>
      <c r="C5" s="1200"/>
      <c r="D5" s="1199"/>
      <c r="E5" s="1200"/>
      <c r="F5" s="1093"/>
      <c r="G5" s="1114"/>
      <c r="H5" s="1198" t="s">
        <v>1</v>
      </c>
    </row>
    <row r="6" spans="1:8" ht="12.75" customHeight="1">
      <c r="A6" s="1081"/>
      <c r="B6" s="1193"/>
      <c r="C6" s="1195"/>
      <c r="D6" s="1196"/>
      <c r="E6" s="1195"/>
      <c r="F6" s="1094"/>
      <c r="G6" s="1115"/>
      <c r="H6" s="1198"/>
    </row>
    <row r="7" spans="1:8" ht="12.75" customHeight="1">
      <c r="A7" s="1081"/>
      <c r="B7" s="1193"/>
      <c r="C7" s="1195"/>
      <c r="D7" s="1196"/>
      <c r="E7" s="1195"/>
      <c r="F7" s="1094"/>
      <c r="G7" s="1115"/>
      <c r="H7" s="1198"/>
    </row>
    <row r="8" spans="1:8" ht="12.75" customHeight="1">
      <c r="A8" s="1081"/>
      <c r="B8" s="1193"/>
      <c r="C8" s="1195"/>
      <c r="D8" s="1196"/>
      <c r="E8" s="1195"/>
      <c r="F8" s="1094"/>
      <c r="G8" s="1115"/>
      <c r="H8" s="1198"/>
    </row>
    <row r="9" spans="1:8">
      <c r="A9" s="1081"/>
      <c r="B9" s="1193"/>
      <c r="C9" s="1195"/>
      <c r="D9" s="1196"/>
      <c r="E9" s="1195"/>
      <c r="F9" s="1094"/>
      <c r="G9" s="1115"/>
      <c r="H9" s="1198"/>
    </row>
    <row r="10" spans="1:8" ht="12.75" customHeight="1">
      <c r="A10" s="1082"/>
      <c r="B10" s="1193"/>
      <c r="C10" s="1195"/>
      <c r="D10" s="1196"/>
      <c r="E10" s="1195"/>
      <c r="F10" s="1094"/>
      <c r="G10" s="1115"/>
      <c r="H10" s="1198"/>
    </row>
    <row r="11" spans="1:8" ht="18.75" customHeight="1">
      <c r="A11" s="9" t="s">
        <v>669</v>
      </c>
      <c r="B11" s="1193"/>
      <c r="C11" s="1195"/>
      <c r="D11" s="1196"/>
      <c r="E11" s="1195"/>
      <c r="F11" s="1094"/>
      <c r="G11" s="1115"/>
      <c r="H11" s="1198"/>
    </row>
    <row r="12" spans="1:8">
      <c r="A12" s="10"/>
      <c r="B12" s="1194"/>
      <c r="C12" s="1195"/>
      <c r="D12" s="1196"/>
      <c r="E12" s="1195"/>
      <c r="F12" s="1094"/>
      <c r="G12" s="1115"/>
      <c r="H12" s="1198"/>
    </row>
    <row r="13" spans="1:8" ht="18" customHeight="1">
      <c r="A13" s="11"/>
      <c r="B13" s="74"/>
      <c r="C13" s="92" t="s">
        <v>6</v>
      </c>
      <c r="D13" s="12"/>
      <c r="E13" s="92" t="s">
        <v>6</v>
      </c>
      <c r="F13" s="12"/>
      <c r="G13" s="92" t="s">
        <v>6</v>
      </c>
      <c r="H13" s="104"/>
    </row>
    <row r="14" spans="1:8" ht="23.25" customHeight="1">
      <c r="A14" s="73"/>
      <c r="B14" s="88"/>
      <c r="C14" s="93"/>
      <c r="D14" s="83"/>
      <c r="E14" s="93"/>
      <c r="F14" s="83"/>
      <c r="G14" s="93"/>
      <c r="H14" s="105">
        <f>(C14*0.3)+(E14*0.4)+(G14*0.3)</f>
        <v>0</v>
      </c>
    </row>
    <row r="15" spans="1:8" ht="18.75" thickBot="1">
      <c r="A15" s="51"/>
      <c r="B15" s="88"/>
      <c r="C15" s="93"/>
      <c r="D15" s="83"/>
      <c r="E15" s="93"/>
      <c r="F15" s="83"/>
      <c r="G15" s="93"/>
      <c r="H15" s="105">
        <f t="shared" ref="H15:H22" si="0">(C15*0.3)+(E15*0.4)+(G15*0.3)</f>
        <v>0</v>
      </c>
    </row>
    <row r="16" spans="1:8" ht="18.75" thickBot="1">
      <c r="A16" s="51"/>
      <c r="B16" s="88"/>
      <c r="C16" s="93"/>
      <c r="D16" s="83"/>
      <c r="E16" s="93"/>
      <c r="F16" s="83"/>
      <c r="G16" s="93"/>
      <c r="H16" s="105">
        <f t="shared" si="0"/>
        <v>0</v>
      </c>
    </row>
    <row r="17" spans="1:8" ht="18.75" thickBot="1">
      <c r="A17" s="51"/>
      <c r="B17" s="88"/>
      <c r="C17" s="93"/>
      <c r="D17" s="83"/>
      <c r="E17" s="93"/>
      <c r="F17" s="83"/>
      <c r="G17" s="93"/>
      <c r="H17" s="105">
        <f t="shared" si="0"/>
        <v>0</v>
      </c>
    </row>
    <row r="18" spans="1:8" ht="18.75" thickBot="1">
      <c r="A18" s="51"/>
      <c r="B18" s="88"/>
      <c r="C18" s="93"/>
      <c r="D18" s="83"/>
      <c r="E18" s="93"/>
      <c r="F18" s="83"/>
      <c r="G18" s="93"/>
      <c r="H18" s="105">
        <f t="shared" si="0"/>
        <v>0</v>
      </c>
    </row>
    <row r="19" spans="1:8" ht="18.75" thickBot="1">
      <c r="A19" s="51"/>
      <c r="B19" s="88"/>
      <c r="C19" s="93"/>
      <c r="D19" s="83"/>
      <c r="E19" s="93"/>
      <c r="F19" s="83"/>
      <c r="G19" s="93"/>
      <c r="H19" s="105">
        <f t="shared" si="0"/>
        <v>0</v>
      </c>
    </row>
    <row r="20" spans="1:8" ht="18.75" thickBot="1">
      <c r="A20" s="51"/>
      <c r="B20" s="88"/>
      <c r="C20" s="93"/>
      <c r="D20" s="83"/>
      <c r="E20" s="93"/>
      <c r="F20" s="83"/>
      <c r="G20" s="93"/>
      <c r="H20" s="105">
        <f t="shared" si="0"/>
        <v>0</v>
      </c>
    </row>
    <row r="21" spans="1:8" ht="18.75" thickBot="1">
      <c r="A21" s="51"/>
      <c r="B21" s="88"/>
      <c r="C21" s="93"/>
      <c r="D21" s="83"/>
      <c r="E21" s="93"/>
      <c r="F21" s="83"/>
      <c r="G21" s="93"/>
      <c r="H21" s="105">
        <f t="shared" si="0"/>
        <v>0</v>
      </c>
    </row>
    <row r="22" spans="1:8" ht="18.75" thickBot="1">
      <c r="A22" s="101"/>
      <c r="B22" s="100"/>
      <c r="C22" s="93"/>
      <c r="D22" s="83"/>
      <c r="E22" s="93"/>
      <c r="F22" s="83"/>
      <c r="G22" s="93"/>
      <c r="H22" s="105">
        <f t="shared" si="0"/>
        <v>0</v>
      </c>
    </row>
    <row r="23" spans="1:8" ht="36.75" customHeight="1" thickBot="1">
      <c r="A23" s="102" t="s">
        <v>21</v>
      </c>
      <c r="B23" s="89"/>
      <c r="C23" s="103">
        <f>SUM(C14:C22)/9</f>
        <v>0</v>
      </c>
      <c r="D23" s="84"/>
      <c r="E23" s="103">
        <f>SUM(E14:E22)/9</f>
        <v>0</v>
      </c>
      <c r="F23" s="53"/>
      <c r="G23" s="103">
        <f>SUM(G14:G22)/9</f>
        <v>0</v>
      </c>
      <c r="H23" s="106"/>
    </row>
    <row r="24" spans="1:8" ht="18.75" thickBot="1">
      <c r="A24" s="1119" t="s">
        <v>3</v>
      </c>
      <c r="B24" s="1120"/>
      <c r="C24" s="1120"/>
      <c r="D24" s="1120"/>
      <c r="E24" s="1120"/>
      <c r="F24" s="1120"/>
      <c r="G24" s="1120"/>
      <c r="H24" s="57"/>
    </row>
    <row r="25" spans="1:8" ht="27.75">
      <c r="A25" s="1108" t="s">
        <v>40</v>
      </c>
      <c r="B25" s="1110"/>
      <c r="C25" s="97">
        <v>0.3</v>
      </c>
      <c r="D25" s="85"/>
      <c r="F25" s="17"/>
      <c r="H25" s="58"/>
    </row>
    <row r="26" spans="1:8" ht="27.75">
      <c r="A26" s="1111" t="s">
        <v>34</v>
      </c>
      <c r="B26" s="1112"/>
      <c r="C26" s="1112"/>
      <c r="D26" s="1113"/>
      <c r="E26" s="97">
        <v>0.4</v>
      </c>
      <c r="F26" s="15"/>
      <c r="G26" s="1041"/>
      <c r="H26" s="59"/>
    </row>
    <row r="27" spans="1:8" ht="27.75" customHeight="1">
      <c r="A27" s="1203" t="s">
        <v>39</v>
      </c>
      <c r="B27" s="1204"/>
      <c r="C27" s="1204"/>
      <c r="D27" s="1204"/>
      <c r="E27" s="1204"/>
      <c r="F27" s="1205"/>
      <c r="G27" s="97">
        <v>0.3</v>
      </c>
      <c r="H27" s="59"/>
    </row>
    <row r="28" spans="1:8" ht="27.75" customHeight="1">
      <c r="A28" s="650"/>
      <c r="B28" s="650"/>
      <c r="C28" s="650"/>
      <c r="D28" s="650"/>
      <c r="E28" s="650"/>
      <c r="F28" s="650"/>
      <c r="G28" s="171"/>
      <c r="H28" s="172"/>
    </row>
    <row r="29" spans="1:8" ht="27.75" customHeight="1">
      <c r="A29" s="650"/>
      <c r="B29" s="650"/>
      <c r="C29" s="650"/>
      <c r="D29" s="650"/>
      <c r="E29" s="650"/>
      <c r="F29" s="650"/>
      <c r="G29" s="171"/>
      <c r="H29" s="172"/>
    </row>
    <row r="30" spans="1:8" ht="27.75" customHeight="1">
      <c r="A30" s="650"/>
      <c r="B30" s="650"/>
      <c r="C30" s="650"/>
      <c r="D30" s="650"/>
      <c r="E30" s="650"/>
      <c r="F30" s="650"/>
      <c r="G30" s="171"/>
      <c r="H30" s="172"/>
    </row>
    <row r="34" spans="1:8" ht="33.75">
      <c r="A34" s="7" t="s">
        <v>109</v>
      </c>
      <c r="B34" s="86"/>
      <c r="C34" s="95"/>
      <c r="D34" s="5" t="s">
        <v>38</v>
      </c>
      <c r="E34" s="95"/>
      <c r="F34" s="5"/>
      <c r="G34" s="5"/>
      <c r="H34" s="55"/>
    </row>
    <row r="35" spans="1:8">
      <c r="A35" s="8" t="s">
        <v>15</v>
      </c>
      <c r="B35" s="1076"/>
      <c r="C35" s="1076"/>
      <c r="D35" s="1076"/>
      <c r="E35" s="1076"/>
      <c r="F35" s="1076"/>
      <c r="G35" s="1076"/>
      <c r="H35" s="1076"/>
    </row>
    <row r="36" spans="1:8" ht="13.5" thickBot="1">
      <c r="A36" s="75"/>
      <c r="B36" s="87"/>
      <c r="C36" s="91"/>
      <c r="D36" s="77"/>
      <c r="E36" s="96"/>
      <c r="F36" s="76"/>
      <c r="G36" s="76"/>
      <c r="H36" s="76"/>
    </row>
    <row r="37" spans="1:8" ht="16.5" thickBot="1">
      <c r="A37" s="78"/>
      <c r="B37" s="1189" t="s">
        <v>95</v>
      </c>
      <c r="C37" s="1190"/>
      <c r="D37" s="1191" t="s">
        <v>548</v>
      </c>
      <c r="E37" s="1192"/>
      <c r="F37" s="1191" t="s">
        <v>560</v>
      </c>
      <c r="G37" s="1192"/>
      <c r="H37" s="79"/>
    </row>
    <row r="38" spans="1:8" ht="18">
      <c r="A38" s="9" t="s">
        <v>23</v>
      </c>
      <c r="B38" s="1193"/>
      <c r="C38" s="1195"/>
      <c r="D38" s="1196"/>
      <c r="E38" s="1195"/>
      <c r="F38" s="1094"/>
      <c r="G38" s="1195"/>
      <c r="H38" s="1197" t="s">
        <v>1</v>
      </c>
    </row>
    <row r="39" spans="1:8">
      <c r="A39" s="10"/>
      <c r="B39" s="1194"/>
      <c r="C39" s="1195"/>
      <c r="D39" s="1196"/>
      <c r="E39" s="1195"/>
      <c r="F39" s="1094"/>
      <c r="G39" s="1195"/>
      <c r="H39" s="1197"/>
    </row>
    <row r="40" spans="1:8" ht="18">
      <c r="A40" s="11"/>
      <c r="B40" s="74"/>
      <c r="C40" s="720">
        <v>0.3</v>
      </c>
      <c r="D40" s="12"/>
      <c r="E40" s="720">
        <v>0.3</v>
      </c>
      <c r="F40" s="12"/>
      <c r="G40" s="720">
        <v>0.4</v>
      </c>
      <c r="H40" s="718"/>
    </row>
    <row r="41" spans="1:8" ht="18">
      <c r="A41" s="283"/>
      <c r="B41" s="88"/>
      <c r="C41" s="93"/>
      <c r="D41" s="83"/>
      <c r="E41" s="93"/>
      <c r="F41" s="83"/>
      <c r="G41" s="93"/>
      <c r="H41" s="719">
        <f>(C41*0.3)+(E41*0.3)+(G41*0.4)</f>
        <v>0</v>
      </c>
    </row>
    <row r="42" spans="1:8" ht="18.75" thickBot="1">
      <c r="A42" s="51"/>
      <c r="B42" s="88"/>
      <c r="C42" s="93"/>
      <c r="D42" s="83"/>
      <c r="E42" s="93"/>
      <c r="F42" s="83"/>
      <c r="G42" s="93"/>
      <c r="H42" s="719">
        <f t="shared" ref="H42:H48" si="1">(C42*0.3)+(E42*0.3)+(G42*0.4)</f>
        <v>0</v>
      </c>
    </row>
    <row r="43" spans="1:8" ht="18.75" thickBot="1">
      <c r="A43" s="51"/>
      <c r="B43" s="88"/>
      <c r="C43" s="93"/>
      <c r="D43" s="83"/>
      <c r="E43" s="93"/>
      <c r="F43" s="83"/>
      <c r="G43" s="93"/>
      <c r="H43" s="719">
        <f t="shared" si="1"/>
        <v>0</v>
      </c>
    </row>
    <row r="44" spans="1:8" ht="18.75" thickBot="1">
      <c r="A44" s="51"/>
      <c r="B44" s="88"/>
      <c r="C44" s="93"/>
      <c r="D44" s="83"/>
      <c r="E44" s="93"/>
      <c r="F44" s="83"/>
      <c r="G44" s="93"/>
      <c r="H44" s="719">
        <f t="shared" si="1"/>
        <v>0</v>
      </c>
    </row>
    <row r="45" spans="1:8" ht="18.75" thickBot="1">
      <c r="A45" s="51"/>
      <c r="B45" s="88"/>
      <c r="C45" s="93"/>
      <c r="D45" s="83"/>
      <c r="E45" s="93"/>
      <c r="F45" s="83"/>
      <c r="G45" s="93"/>
      <c r="H45" s="719">
        <f t="shared" si="1"/>
        <v>0</v>
      </c>
    </row>
    <row r="46" spans="1:8" ht="18.75" thickBot="1">
      <c r="A46" s="51"/>
      <c r="B46" s="88"/>
      <c r="C46" s="93"/>
      <c r="D46" s="83"/>
      <c r="E46" s="93"/>
      <c r="F46" s="83"/>
      <c r="G46" s="93"/>
      <c r="H46" s="719">
        <f t="shared" si="1"/>
        <v>0</v>
      </c>
    </row>
    <row r="47" spans="1:8" ht="18.75" thickBot="1">
      <c r="A47" s="51"/>
      <c r="B47" s="88"/>
      <c r="C47" s="93"/>
      <c r="D47" s="83"/>
      <c r="E47" s="93"/>
      <c r="F47" s="83"/>
      <c r="G47" s="93"/>
      <c r="H47" s="719">
        <f t="shared" si="1"/>
        <v>0</v>
      </c>
    </row>
    <row r="48" spans="1:8" ht="40.5" customHeight="1" thickBot="1">
      <c r="A48" s="101"/>
      <c r="B48" s="100"/>
      <c r="C48" s="93"/>
      <c r="D48" s="83"/>
      <c r="E48" s="93"/>
      <c r="F48" s="83"/>
      <c r="G48" s="93"/>
      <c r="H48" s="719">
        <f t="shared" si="1"/>
        <v>0</v>
      </c>
    </row>
    <row r="49" spans="1:11" ht="16.5" thickBot="1">
      <c r="A49" s="102" t="s">
        <v>21</v>
      </c>
      <c r="B49" s="89"/>
      <c r="C49" s="103">
        <f>SUM(C41:C48)/8</f>
        <v>0</v>
      </c>
      <c r="D49" s="84"/>
      <c r="E49" s="103">
        <f>SUM(E41:E48)/8</f>
        <v>0</v>
      </c>
      <c r="F49" s="53"/>
      <c r="G49" s="103">
        <f>SUM(G41:G48)/8</f>
        <v>0</v>
      </c>
      <c r="H49" s="103">
        <f>SUM(H41:H48)/8</f>
        <v>0</v>
      </c>
    </row>
    <row r="50" spans="1:11" ht="18.75" thickBot="1">
      <c r="A50" s="1119" t="s">
        <v>3</v>
      </c>
      <c r="B50" s="1120"/>
      <c r="C50" s="1120"/>
      <c r="D50" s="1120"/>
      <c r="E50" s="1120"/>
      <c r="F50" s="1120"/>
      <c r="G50" s="1120"/>
      <c r="H50" s="57"/>
    </row>
    <row r="51" spans="1:11" s="652" customFormat="1" ht="20.25">
      <c r="A51" s="1181" t="s">
        <v>110</v>
      </c>
      <c r="B51" s="1182"/>
      <c r="C51" s="672">
        <v>0.3</v>
      </c>
      <c r="D51" s="673"/>
      <c r="E51" s="674"/>
      <c r="F51" s="675"/>
      <c r="G51" s="674"/>
      <c r="H51" s="676"/>
    </row>
    <row r="52" spans="1:11" s="652" customFormat="1" ht="20.25">
      <c r="A52" s="1183" t="s">
        <v>548</v>
      </c>
      <c r="B52" s="1184"/>
      <c r="C52" s="1184"/>
      <c r="D52" s="1185"/>
      <c r="E52" s="672">
        <v>0.3</v>
      </c>
      <c r="F52" s="677"/>
      <c r="G52" s="678"/>
      <c r="H52" s="679"/>
    </row>
    <row r="53" spans="1:11" s="652" customFormat="1" ht="20.25">
      <c r="A53" s="1183" t="s">
        <v>543</v>
      </c>
      <c r="B53" s="1184"/>
      <c r="C53" s="1184"/>
      <c r="D53" s="1184"/>
      <c r="E53" s="1184"/>
      <c r="F53" s="1185"/>
      <c r="G53" s="672">
        <v>0.4</v>
      </c>
      <c r="H53" s="679"/>
    </row>
    <row r="58" spans="1:11" ht="20.25">
      <c r="A58" s="7" t="s">
        <v>74</v>
      </c>
      <c r="B58" s="633" t="s">
        <v>28</v>
      </c>
      <c r="C58" s="634" t="s">
        <v>53</v>
      </c>
      <c r="D58" s="635" t="s">
        <v>94</v>
      </c>
      <c r="E58" s="633"/>
      <c r="F58" s="651"/>
      <c r="G58" s="633"/>
      <c r="H58" s="633"/>
      <c r="I58" s="651"/>
      <c r="J58" s="652"/>
    </row>
    <row r="59" spans="1:11" ht="30">
      <c r="A59" s="3"/>
      <c r="B59" s="242" t="s">
        <v>95</v>
      </c>
      <c r="C59" s="165"/>
      <c r="D59" s="165"/>
      <c r="E59" s="653" t="s">
        <v>114</v>
      </c>
      <c r="F59" s="70"/>
      <c r="G59" s="220"/>
      <c r="H59" s="186"/>
      <c r="I59" s="186"/>
    </row>
    <row r="60" spans="1:11" ht="20.25">
      <c r="A60" s="3"/>
      <c r="B60" s="1186" t="s">
        <v>114</v>
      </c>
      <c r="C60" s="1187"/>
      <c r="D60" s="1187"/>
      <c r="E60" s="1187"/>
      <c r="F60" s="1188"/>
      <c r="G60" s="192"/>
      <c r="H60" s="192"/>
      <c r="I60" s="192"/>
      <c r="J60" s="236"/>
      <c r="K60" s="239"/>
    </row>
    <row r="61" spans="1:11" ht="25.5">
      <c r="A61" s="226"/>
      <c r="B61" s="231" t="s">
        <v>111</v>
      </c>
      <c r="C61" s="1172" t="s">
        <v>112</v>
      </c>
      <c r="D61" s="1174"/>
      <c r="E61" s="1172" t="s">
        <v>113</v>
      </c>
      <c r="F61" s="1174"/>
      <c r="G61" s="259" t="s">
        <v>116</v>
      </c>
      <c r="H61" s="259">
        <v>0.5</v>
      </c>
      <c r="I61" s="261" t="s">
        <v>115</v>
      </c>
      <c r="J61" s="262">
        <v>0.5</v>
      </c>
      <c r="K61" s="264">
        <f>H61+J61</f>
        <v>1</v>
      </c>
    </row>
    <row r="62" spans="1:11" ht="16.5" thickBot="1">
      <c r="A62" s="227" t="s">
        <v>92</v>
      </c>
      <c r="B62" s="231">
        <v>5</v>
      </c>
      <c r="C62" s="232">
        <v>5</v>
      </c>
      <c r="D62" s="232">
        <v>5</v>
      </c>
      <c r="E62" s="232">
        <v>5</v>
      </c>
      <c r="F62" s="232">
        <v>5</v>
      </c>
      <c r="G62" s="202">
        <v>25</v>
      </c>
      <c r="H62" s="265">
        <f>G62/25*0.5</f>
        <v>0.5</v>
      </c>
      <c r="I62" s="223">
        <f>25*7</f>
        <v>175</v>
      </c>
      <c r="J62" s="266">
        <f>I62/175*0.5</f>
        <v>0.5</v>
      </c>
      <c r="K62" s="240" t="s">
        <v>6</v>
      </c>
    </row>
    <row r="63" spans="1:11" ht="34.5" customHeight="1" thickBot="1">
      <c r="A63" s="50"/>
      <c r="B63" s="233"/>
      <c r="C63" s="233"/>
      <c r="D63" s="233"/>
      <c r="E63" s="233"/>
      <c r="F63" s="233"/>
      <c r="G63" s="202">
        <f>SUM(B63:F63)</f>
        <v>0</v>
      </c>
      <c r="H63" s="265">
        <f t="shared" ref="H63:H70" si="2">G63/25*0.5</f>
        <v>0</v>
      </c>
      <c r="I63" s="574"/>
      <c r="J63" s="266">
        <f t="shared" ref="J63:J70" si="3">I63/175*0.5</f>
        <v>0</v>
      </c>
      <c r="K63" s="264">
        <f t="shared" ref="K63:K70" si="4">H63+J63</f>
        <v>0</v>
      </c>
    </row>
    <row r="64" spans="1:11" ht="34.5" customHeight="1" thickBot="1">
      <c r="A64" s="51"/>
      <c r="B64" s="233"/>
      <c r="C64" s="233"/>
      <c r="D64" s="233"/>
      <c r="E64" s="233"/>
      <c r="F64" s="233"/>
      <c r="G64" s="202">
        <f t="shared" ref="G64:G70" si="5">SUM(B64:F64)</f>
        <v>0</v>
      </c>
      <c r="H64" s="265">
        <f t="shared" si="2"/>
        <v>0</v>
      </c>
      <c r="I64" s="574"/>
      <c r="J64" s="266">
        <f t="shared" si="3"/>
        <v>0</v>
      </c>
      <c r="K64" s="264">
        <f t="shared" si="4"/>
        <v>0</v>
      </c>
    </row>
    <row r="65" spans="1:14" ht="18.75" thickBot="1">
      <c r="A65" s="51"/>
      <c r="B65" s="233"/>
      <c r="C65" s="233"/>
      <c r="D65" s="233"/>
      <c r="E65" s="233"/>
      <c r="F65" s="233"/>
      <c r="G65" s="202">
        <f t="shared" si="5"/>
        <v>0</v>
      </c>
      <c r="H65" s="265">
        <f t="shared" si="2"/>
        <v>0</v>
      </c>
      <c r="I65" s="574"/>
      <c r="J65" s="266">
        <f t="shared" si="3"/>
        <v>0</v>
      </c>
      <c r="K65" s="264">
        <f t="shared" si="4"/>
        <v>0</v>
      </c>
    </row>
    <row r="66" spans="1:14" ht="18.75" thickBot="1">
      <c r="A66" s="51"/>
      <c r="B66" s="233"/>
      <c r="C66" s="233"/>
      <c r="D66" s="233"/>
      <c r="E66" s="233"/>
      <c r="F66" s="233"/>
      <c r="G66" s="202">
        <f t="shared" si="5"/>
        <v>0</v>
      </c>
      <c r="H66" s="265">
        <f t="shared" si="2"/>
        <v>0</v>
      </c>
      <c r="I66" s="574"/>
      <c r="J66" s="266">
        <f>I66/100*0.5</f>
        <v>0</v>
      </c>
      <c r="K66" s="264">
        <f t="shared" si="4"/>
        <v>0</v>
      </c>
    </row>
    <row r="67" spans="1:14" ht="18.75" thickBot="1">
      <c r="A67" s="51"/>
      <c r="B67" s="233"/>
      <c r="C67" s="233"/>
      <c r="D67" s="233"/>
      <c r="E67" s="233"/>
      <c r="F67" s="233"/>
      <c r="G67" s="202">
        <f t="shared" si="5"/>
        <v>0</v>
      </c>
      <c r="H67" s="265">
        <f t="shared" si="2"/>
        <v>0</v>
      </c>
      <c r="I67" s="574"/>
      <c r="J67" s="266">
        <f t="shared" si="3"/>
        <v>0</v>
      </c>
      <c r="K67" s="264">
        <f t="shared" si="4"/>
        <v>0</v>
      </c>
    </row>
    <row r="68" spans="1:14" ht="18.75" thickBot="1">
      <c r="A68" s="51"/>
      <c r="B68" s="233"/>
      <c r="C68" s="233"/>
      <c r="D68" s="233"/>
      <c r="E68" s="233"/>
      <c r="F68" s="233"/>
      <c r="G68" s="202">
        <f t="shared" si="5"/>
        <v>0</v>
      </c>
      <c r="H68" s="265">
        <f t="shared" si="2"/>
        <v>0</v>
      </c>
      <c r="I68" s="574"/>
      <c r="J68" s="266">
        <f>I68/175*0.5</f>
        <v>0</v>
      </c>
      <c r="K68" s="264">
        <f t="shared" si="4"/>
        <v>0</v>
      </c>
    </row>
    <row r="69" spans="1:14" ht="18.75" thickBot="1">
      <c r="A69" s="51"/>
      <c r="B69" s="233"/>
      <c r="C69" s="233"/>
      <c r="D69" s="233"/>
      <c r="E69" s="233"/>
      <c r="F69" s="233"/>
      <c r="G69" s="202">
        <f t="shared" si="5"/>
        <v>0</v>
      </c>
      <c r="H69" s="265">
        <f t="shared" si="2"/>
        <v>0</v>
      </c>
      <c r="I69" s="223"/>
      <c r="J69" s="266">
        <f t="shared" si="3"/>
        <v>0</v>
      </c>
      <c r="K69" s="264">
        <f t="shared" si="4"/>
        <v>0</v>
      </c>
    </row>
    <row r="70" spans="1:14" ht="18.75" thickBot="1">
      <c r="A70" s="51"/>
      <c r="B70" s="233"/>
      <c r="C70" s="233"/>
      <c r="D70" s="233"/>
      <c r="E70" s="233"/>
      <c r="F70" s="233"/>
      <c r="G70" s="202">
        <f t="shared" si="5"/>
        <v>0</v>
      </c>
      <c r="H70" s="265">
        <f t="shared" si="2"/>
        <v>0</v>
      </c>
      <c r="I70" s="223"/>
      <c r="J70" s="266">
        <f t="shared" si="3"/>
        <v>0</v>
      </c>
      <c r="K70" s="264">
        <f t="shared" si="4"/>
        <v>0</v>
      </c>
    </row>
    <row r="71" spans="1:14" ht="18">
      <c r="A71" s="1042" t="s">
        <v>21</v>
      </c>
      <c r="B71" s="241">
        <f>(SUM(B63:B70)/8)/24</f>
        <v>0</v>
      </c>
      <c r="C71" s="233"/>
      <c r="D71" s="241">
        <f>(SUM(D63:D70)/8)/3</f>
        <v>0</v>
      </c>
      <c r="E71" s="233"/>
      <c r="F71" s="241">
        <f>(SUM(F63:F70)/8)/3</f>
        <v>0</v>
      </c>
      <c r="G71" s="260">
        <f>(SUM(G63:G70)/8)/30</f>
        <v>0</v>
      </c>
      <c r="H71" s="260">
        <f>(SUM(H63:H70)/8)/30</f>
        <v>0</v>
      </c>
      <c r="I71" s="575"/>
      <c r="J71" s="263">
        <f>(SUM(J63:J70)/8)/30</f>
        <v>0</v>
      </c>
      <c r="K71" s="241"/>
    </row>
    <row r="72" spans="1:14">
      <c r="B72" s="81"/>
      <c r="C72" s="128"/>
      <c r="D72" s="81"/>
      <c r="E72" s="243"/>
      <c r="F72" s="244"/>
      <c r="G72" s="186"/>
      <c r="H72" s="81"/>
      <c r="I72" s="186"/>
    </row>
    <row r="73" spans="1:14" ht="25.5">
      <c r="A73" s="250" t="s">
        <v>101</v>
      </c>
      <c r="B73" s="251" t="s">
        <v>102</v>
      </c>
      <c r="C73" s="128"/>
      <c r="D73" s="81"/>
      <c r="E73" s="243"/>
      <c r="F73" s="244"/>
      <c r="G73" s="186"/>
      <c r="H73" s="81"/>
      <c r="I73" s="186"/>
    </row>
    <row r="74" spans="1:14">
      <c r="A74" s="252" t="s">
        <v>99</v>
      </c>
      <c r="B74" s="253"/>
      <c r="C74" s="254" t="s">
        <v>100</v>
      </c>
      <c r="D74" s="81"/>
      <c r="E74" s="243"/>
      <c r="F74" s="244"/>
      <c r="G74" s="186"/>
      <c r="H74" s="81"/>
      <c r="I74" s="186"/>
    </row>
    <row r="75" spans="1:14">
      <c r="A75" s="255" t="s">
        <v>103</v>
      </c>
      <c r="B75" s="256"/>
      <c r="C75" s="257"/>
      <c r="D75" s="258" t="s">
        <v>104</v>
      </c>
      <c r="E75" s="243"/>
      <c r="F75" s="244"/>
      <c r="G75" s="186"/>
      <c r="H75" s="81"/>
      <c r="I75" s="186"/>
    </row>
    <row r="77" spans="1:14">
      <c r="A77" s="234" t="s">
        <v>117</v>
      </c>
      <c r="B77"/>
      <c r="C77" t="s">
        <v>7</v>
      </c>
      <c r="D77"/>
      <c r="E77" s="234" t="s">
        <v>118</v>
      </c>
      <c r="G77" s="234" t="s">
        <v>670</v>
      </c>
      <c r="K77" s="29"/>
      <c r="M77" s="234" t="s">
        <v>120</v>
      </c>
    </row>
    <row r="78" spans="1:14">
      <c r="B78"/>
      <c r="C78"/>
      <c r="D78"/>
      <c r="E78"/>
      <c r="J78">
        <v>175</v>
      </c>
      <c r="K78" s="29" t="s">
        <v>14</v>
      </c>
    </row>
    <row r="79" spans="1:14" ht="13.5" thickBot="1">
      <c r="B79" s="267" t="s">
        <v>31</v>
      </c>
      <c r="C79" s="267" t="s">
        <v>30</v>
      </c>
      <c r="D79" s="267"/>
      <c r="E79" s="267"/>
      <c r="F79" s="267"/>
      <c r="G79" s="267"/>
      <c r="H79" s="267"/>
      <c r="I79" s="267"/>
      <c r="J79" s="33" t="s">
        <v>8</v>
      </c>
      <c r="K79" s="34" t="s">
        <v>9</v>
      </c>
      <c r="L79" s="33" t="s">
        <v>10</v>
      </c>
      <c r="M79" s="24"/>
      <c r="N79" s="234" t="s">
        <v>121</v>
      </c>
    </row>
    <row r="80" spans="1:14" ht="13.5" thickBot="1">
      <c r="A80" s="133" t="s">
        <v>31</v>
      </c>
      <c r="B80" s="268"/>
      <c r="C80" s="24"/>
      <c r="D80" s="24"/>
      <c r="E80" s="24"/>
      <c r="F80" s="24"/>
      <c r="G80" s="24"/>
      <c r="H80" s="24"/>
      <c r="I80" s="24"/>
      <c r="J80" s="24">
        <f>SUM(B80:I80)</f>
        <v>0</v>
      </c>
      <c r="K80" s="34">
        <f>J80/7</f>
        <v>0</v>
      </c>
      <c r="L80" s="24"/>
      <c r="M80" s="270">
        <f>L80-K80</f>
        <v>0</v>
      </c>
      <c r="N80" s="29">
        <f>J80/7</f>
        <v>0</v>
      </c>
    </row>
    <row r="81" spans="1:16" ht="13.5" thickBot="1">
      <c r="A81" s="134" t="s">
        <v>30</v>
      </c>
      <c r="B81" s="267"/>
      <c r="C81" s="268"/>
      <c r="D81" s="24"/>
      <c r="E81" s="24"/>
      <c r="F81" s="24"/>
      <c r="G81" s="24"/>
      <c r="H81" s="24"/>
      <c r="I81" s="24"/>
      <c r="J81" s="24">
        <f t="shared" ref="J81:J87" si="6">SUM(B81:I81)</f>
        <v>0</v>
      </c>
      <c r="K81" s="34">
        <f t="shared" ref="K81:K87" si="7">J81/8</f>
        <v>0</v>
      </c>
      <c r="L81" s="24"/>
      <c r="M81" s="270">
        <f t="shared" ref="M81:M87" si="8">L81-K81</f>
        <v>0</v>
      </c>
      <c r="N81" s="29">
        <f t="shared" ref="N81:N84" si="9">J81/7</f>
        <v>0</v>
      </c>
    </row>
    <row r="82" spans="1:16" ht="13.5" thickBot="1">
      <c r="A82" s="134"/>
      <c r="B82" s="24"/>
      <c r="C82" s="24"/>
      <c r="D82" s="268"/>
      <c r="E82" s="24"/>
      <c r="F82" s="24"/>
      <c r="G82" s="24"/>
      <c r="H82" s="24"/>
      <c r="I82" s="24"/>
      <c r="J82" s="24">
        <f t="shared" si="6"/>
        <v>0</v>
      </c>
      <c r="K82" s="34">
        <f t="shared" si="7"/>
        <v>0</v>
      </c>
      <c r="L82" s="272"/>
      <c r="M82" s="271">
        <f t="shared" si="8"/>
        <v>0</v>
      </c>
      <c r="N82" s="29">
        <f t="shared" si="9"/>
        <v>0</v>
      </c>
    </row>
    <row r="83" spans="1:16" ht="13.5" thickBot="1">
      <c r="A83" s="134"/>
      <c r="B83" s="267"/>
      <c r="C83" s="24"/>
      <c r="D83" s="24"/>
      <c r="E83" s="268"/>
      <c r="F83" s="24"/>
      <c r="G83" s="24"/>
      <c r="H83" s="24"/>
      <c r="I83" s="24"/>
      <c r="J83" s="24">
        <f t="shared" si="6"/>
        <v>0</v>
      </c>
      <c r="K83" s="34">
        <f t="shared" si="7"/>
        <v>0</v>
      </c>
      <c r="L83" s="24"/>
      <c r="M83" s="271">
        <f t="shared" si="8"/>
        <v>0</v>
      </c>
      <c r="N83" s="29">
        <f t="shared" si="9"/>
        <v>0</v>
      </c>
    </row>
    <row r="84" spans="1:16" ht="13.5" thickBot="1">
      <c r="A84" s="134"/>
      <c r="B84" s="267"/>
      <c r="C84" s="24"/>
      <c r="D84" s="24"/>
      <c r="E84" s="24"/>
      <c r="F84" s="268"/>
      <c r="G84" s="24"/>
      <c r="H84" s="24"/>
      <c r="I84" s="24"/>
      <c r="J84" s="24">
        <f t="shared" si="6"/>
        <v>0</v>
      </c>
      <c r="K84" s="34">
        <f t="shared" si="7"/>
        <v>0</v>
      </c>
      <c r="L84" s="24"/>
      <c r="M84" s="270">
        <f t="shared" si="8"/>
        <v>0</v>
      </c>
      <c r="N84" s="29">
        <f t="shared" si="9"/>
        <v>0</v>
      </c>
    </row>
    <row r="85" spans="1:16" ht="13.5" thickBot="1">
      <c r="A85" s="134"/>
      <c r="B85" s="24"/>
      <c r="C85" s="24"/>
      <c r="D85" s="24"/>
      <c r="E85" s="269"/>
      <c r="F85" s="24"/>
      <c r="G85" s="268"/>
      <c r="H85" s="24"/>
      <c r="I85" s="24"/>
      <c r="J85" s="24">
        <f t="shared" si="6"/>
        <v>0</v>
      </c>
      <c r="K85" s="34">
        <f t="shared" si="7"/>
        <v>0</v>
      </c>
      <c r="L85" s="272"/>
      <c r="M85" s="270">
        <f t="shared" si="8"/>
        <v>0</v>
      </c>
      <c r="N85" s="29">
        <f>J85/6</f>
        <v>0</v>
      </c>
    </row>
    <row r="86" spans="1:16" ht="13.5" thickBot="1">
      <c r="A86" s="134"/>
      <c r="B86" s="24"/>
      <c r="C86" s="24"/>
      <c r="D86" s="24"/>
      <c r="E86" s="269"/>
      <c r="F86" s="24"/>
      <c r="G86" s="24"/>
      <c r="H86" s="268"/>
      <c r="I86" s="24"/>
      <c r="J86" s="24">
        <f t="shared" si="6"/>
        <v>0</v>
      </c>
      <c r="K86" s="34">
        <f t="shared" si="7"/>
        <v>0</v>
      </c>
      <c r="L86" s="24"/>
      <c r="M86" s="270">
        <f t="shared" si="8"/>
        <v>0</v>
      </c>
      <c r="N86" s="29">
        <f>J86/6</f>
        <v>0</v>
      </c>
    </row>
    <row r="87" spans="1:16" ht="13.5" thickBot="1">
      <c r="A87" s="134"/>
      <c r="B87" s="24"/>
      <c r="C87" s="24"/>
      <c r="D87" s="24"/>
      <c r="E87" s="269"/>
      <c r="F87" s="24"/>
      <c r="G87" s="24"/>
      <c r="H87" s="24"/>
      <c r="I87" s="268"/>
      <c r="J87" s="24">
        <f t="shared" si="6"/>
        <v>0</v>
      </c>
      <c r="K87" s="34">
        <f t="shared" si="7"/>
        <v>0</v>
      </c>
      <c r="L87" s="24"/>
      <c r="M87" s="270">
        <f t="shared" si="8"/>
        <v>0</v>
      </c>
      <c r="N87" s="29">
        <f>J87/6</f>
        <v>0</v>
      </c>
    </row>
    <row r="88" spans="1:16" s="165" customFormat="1">
      <c r="A88" s="278"/>
      <c r="B88" s="279">
        <f>SUM(B81:B87)</f>
        <v>0</v>
      </c>
      <c r="C88" s="279">
        <f>SUM(C80:C87)</f>
        <v>0</v>
      </c>
      <c r="D88" s="279">
        <f t="shared" ref="D88:I88" si="10">SUM(D80:D87)</f>
        <v>0</v>
      </c>
      <c r="E88" s="279">
        <f t="shared" si="10"/>
        <v>0</v>
      </c>
      <c r="F88" s="279">
        <f t="shared" si="10"/>
        <v>0</v>
      </c>
      <c r="G88" s="279">
        <f t="shared" si="10"/>
        <v>0</v>
      </c>
      <c r="H88" s="279">
        <f t="shared" si="10"/>
        <v>0</v>
      </c>
      <c r="I88" s="279">
        <f t="shared" si="10"/>
        <v>0</v>
      </c>
      <c r="J88" s="279"/>
      <c r="K88" s="280"/>
      <c r="L88" s="279"/>
      <c r="M88" s="281"/>
      <c r="N88" s="282"/>
    </row>
    <row r="89" spans="1:16">
      <c r="A89" s="273"/>
      <c r="B89" s="19"/>
      <c r="C89" s="19"/>
      <c r="D89" s="19"/>
      <c r="E89" s="274"/>
      <c r="F89" s="19"/>
      <c r="G89" s="19"/>
      <c r="H89" s="19"/>
      <c r="I89" s="275"/>
      <c r="J89" s="19"/>
      <c r="K89" s="276"/>
      <c r="L89" s="19"/>
      <c r="M89" s="277"/>
      <c r="N89" s="29"/>
    </row>
    <row r="90" spans="1:16">
      <c r="A90" s="35"/>
      <c r="B90"/>
      <c r="C90"/>
      <c r="D90"/>
      <c r="E90"/>
      <c r="K90" s="29"/>
    </row>
    <row r="91" spans="1:16">
      <c r="A91" s="30" t="s">
        <v>13</v>
      </c>
      <c r="B91" s="31">
        <f>SUM(B80:B87)/7</f>
        <v>0</v>
      </c>
      <c r="C91" s="31">
        <f t="shared" ref="C91:I91" si="11">SUM(C80:C87)/7</f>
        <v>0</v>
      </c>
      <c r="D91" s="31">
        <f t="shared" si="11"/>
        <v>0</v>
      </c>
      <c r="E91" s="31">
        <f t="shared" si="11"/>
        <v>0</v>
      </c>
      <c r="F91" s="31">
        <f t="shared" si="11"/>
        <v>0</v>
      </c>
      <c r="G91" s="31">
        <f t="shared" si="11"/>
        <v>0</v>
      </c>
      <c r="H91" s="31">
        <f t="shared" si="11"/>
        <v>0</v>
      </c>
      <c r="I91" s="31">
        <f t="shared" si="11"/>
        <v>0</v>
      </c>
      <c r="J91" s="32">
        <f>SUM(J80:J87)</f>
        <v>0</v>
      </c>
      <c r="K91" s="31">
        <f>J91/7</f>
        <v>0</v>
      </c>
    </row>
    <row r="92" spans="1:16" ht="15.75">
      <c r="A92" s="28" t="s">
        <v>12</v>
      </c>
      <c r="B92" s="36">
        <f>SUM(B80:B87)</f>
        <v>0</v>
      </c>
      <c r="C92" s="36">
        <f t="shared" ref="C92:I92" si="12">SUM(C80:C87)</f>
        <v>0</v>
      </c>
      <c r="D92" s="36">
        <f t="shared" si="12"/>
        <v>0</v>
      </c>
      <c r="E92" s="36">
        <f t="shared" si="12"/>
        <v>0</v>
      </c>
      <c r="F92" s="36">
        <f t="shared" si="12"/>
        <v>0</v>
      </c>
      <c r="G92" s="36">
        <f t="shared" si="12"/>
        <v>0</v>
      </c>
      <c r="H92" s="36">
        <f t="shared" si="12"/>
        <v>0</v>
      </c>
      <c r="I92" s="36">
        <f t="shared" si="12"/>
        <v>0</v>
      </c>
      <c r="K92" s="29"/>
    </row>
    <row r="93" spans="1:16" hidden="1"/>
    <row r="94" spans="1:16" ht="40.5" customHeight="1">
      <c r="A94" s="242" t="s">
        <v>548</v>
      </c>
      <c r="B94" s="668"/>
      <c r="C94" s="669"/>
      <c r="D94" s="668"/>
      <c r="F94" s="670" t="s">
        <v>114</v>
      </c>
    </row>
    <row r="95" spans="1:16" ht="30">
      <c r="A95" s="3"/>
      <c r="B95" s="161"/>
      <c r="C95" s="3"/>
      <c r="D95" s="3"/>
      <c r="E95" s="653"/>
      <c r="F95" s="654" t="s">
        <v>557</v>
      </c>
      <c r="G95" s="620"/>
      <c r="H95" s="655"/>
      <c r="I95" s="655"/>
      <c r="J95" s="516"/>
      <c r="K95" s="516"/>
    </row>
    <row r="96" spans="1:16" ht="20.25">
      <c r="A96" s="3"/>
      <c r="B96" s="1175" t="s">
        <v>558</v>
      </c>
      <c r="C96" s="1176"/>
      <c r="D96" s="1176"/>
      <c r="E96" s="1176"/>
      <c r="F96" s="1176"/>
      <c r="G96" s="1177"/>
      <c r="H96" s="1175" t="s">
        <v>559</v>
      </c>
      <c r="I96" s="1176"/>
      <c r="J96" s="1176"/>
      <c r="K96" s="1176"/>
      <c r="L96" s="1176"/>
      <c r="M96" s="1177"/>
      <c r="N96" s="667">
        <v>0.5</v>
      </c>
      <c r="O96" s="667">
        <v>0.5</v>
      </c>
      <c r="P96" s="239"/>
    </row>
    <row r="97" spans="1:16" ht="22.5">
      <c r="A97" s="226"/>
      <c r="B97" s="1169" t="s">
        <v>550</v>
      </c>
      <c r="C97" s="1170"/>
      <c r="D97" s="1171"/>
      <c r="E97" s="1172" t="s">
        <v>549</v>
      </c>
      <c r="F97" s="1173"/>
      <c r="G97" s="1174"/>
      <c r="H97" s="1169" t="s">
        <v>550</v>
      </c>
      <c r="I97" s="1170"/>
      <c r="J97" s="1171"/>
      <c r="K97" s="1172" t="s">
        <v>549</v>
      </c>
      <c r="L97" s="1173"/>
      <c r="M97" s="1174"/>
      <c r="N97" s="671" t="s">
        <v>550</v>
      </c>
      <c r="O97" s="671" t="s">
        <v>549</v>
      </c>
      <c r="P97" s="264"/>
    </row>
    <row r="98" spans="1:16" ht="16.5" thickBot="1">
      <c r="A98" s="227" t="s">
        <v>92</v>
      </c>
      <c r="B98" s="231">
        <v>5</v>
      </c>
      <c r="C98" s="232">
        <v>5</v>
      </c>
      <c r="D98" s="232">
        <v>5</v>
      </c>
      <c r="E98" s="232">
        <v>5</v>
      </c>
      <c r="F98" s="232">
        <v>5</v>
      </c>
      <c r="G98" s="232">
        <v>5</v>
      </c>
      <c r="H98" s="231">
        <v>5</v>
      </c>
      <c r="I98" s="232">
        <v>5</v>
      </c>
      <c r="J98" s="232">
        <v>5</v>
      </c>
      <c r="K98" s="232">
        <v>5</v>
      </c>
      <c r="L98" s="232">
        <v>5</v>
      </c>
      <c r="M98" s="232">
        <v>5</v>
      </c>
      <c r="N98" s="659">
        <v>30</v>
      </c>
      <c r="O98" s="659">
        <v>30</v>
      </c>
      <c r="P98" s="240" t="s">
        <v>6</v>
      </c>
    </row>
    <row r="99" spans="1:16" ht="18.75" thickBot="1">
      <c r="A99" s="50"/>
      <c r="B99" s="233"/>
      <c r="C99" s="233"/>
      <c r="D99" s="233"/>
      <c r="E99" s="233"/>
      <c r="F99" s="233"/>
      <c r="G99" s="660"/>
      <c r="H99" s="661"/>
      <c r="I99" s="662"/>
      <c r="J99" s="661"/>
      <c r="K99" s="662"/>
      <c r="L99" s="661"/>
      <c r="M99" s="662"/>
      <c r="N99" s="663">
        <f>(((B99+C99+D99)/15)*0.3)+((H99+I99+J99)/15)*0.7</f>
        <v>0</v>
      </c>
      <c r="O99" s="663">
        <f>(((E99+F99+G99)/15)*0.3)+(((K99+L99+M99)/15)*0.7)</f>
        <v>0</v>
      </c>
      <c r="P99" s="666">
        <f>(N99+O99)/2</f>
        <v>0</v>
      </c>
    </row>
    <row r="100" spans="1:16" ht="18.75" thickBot="1">
      <c r="A100" s="51"/>
      <c r="B100" s="233"/>
      <c r="C100" s="233"/>
      <c r="D100" s="233"/>
      <c r="E100" s="233"/>
      <c r="F100" s="233"/>
      <c r="G100" s="660"/>
      <c r="H100" s="661"/>
      <c r="I100" s="662"/>
      <c r="J100" s="661"/>
      <c r="K100" s="662"/>
      <c r="L100" s="661"/>
      <c r="M100" s="662"/>
      <c r="N100" s="663">
        <f t="shared" ref="N100:N106" si="13">(((B100+C100+D100)/15)*0.3)+((H100+I100+J100)/15)*0.7</f>
        <v>0</v>
      </c>
      <c r="O100" s="663">
        <f t="shared" ref="O100:O106" si="14">(((E100+F100+G100)/15)*0.3)+(((K100+L100+M100)/15)*0.7)</f>
        <v>0</v>
      </c>
      <c r="P100" s="666">
        <f t="shared" ref="P100:P106" si="15">(N100+O100)/2</f>
        <v>0</v>
      </c>
    </row>
    <row r="101" spans="1:16" ht="18.75" thickBot="1">
      <c r="A101" s="51"/>
      <c r="B101" s="233"/>
      <c r="C101" s="233"/>
      <c r="D101" s="233"/>
      <c r="E101" s="233"/>
      <c r="F101" s="233"/>
      <c r="G101" s="660"/>
      <c r="H101" s="661"/>
      <c r="I101" s="662"/>
      <c r="J101" s="661"/>
      <c r="K101" s="662"/>
      <c r="L101" s="661"/>
      <c r="M101" s="662"/>
      <c r="N101" s="663">
        <f t="shared" si="13"/>
        <v>0</v>
      </c>
      <c r="O101" s="663">
        <f t="shared" si="14"/>
        <v>0</v>
      </c>
      <c r="P101" s="666">
        <f t="shared" si="15"/>
        <v>0</v>
      </c>
    </row>
    <row r="102" spans="1:16" ht="18.75" thickBot="1">
      <c r="A102" s="51"/>
      <c r="B102" s="233"/>
      <c r="C102" s="233"/>
      <c r="D102" s="233"/>
      <c r="E102" s="233"/>
      <c r="F102" s="233"/>
      <c r="G102" s="660"/>
      <c r="H102" s="661"/>
      <c r="I102" s="662"/>
      <c r="J102" s="661"/>
      <c r="K102" s="662"/>
      <c r="L102" s="661"/>
      <c r="M102" s="662"/>
      <c r="N102" s="663">
        <f t="shared" si="13"/>
        <v>0</v>
      </c>
      <c r="O102" s="663">
        <f t="shared" si="14"/>
        <v>0</v>
      </c>
      <c r="P102" s="666">
        <f t="shared" si="15"/>
        <v>0</v>
      </c>
    </row>
    <row r="103" spans="1:16" ht="18.75" thickBot="1">
      <c r="A103" s="51"/>
      <c r="B103" s="233"/>
      <c r="C103" s="233"/>
      <c r="D103" s="233"/>
      <c r="E103" s="233"/>
      <c r="F103" s="233"/>
      <c r="G103" s="660"/>
      <c r="H103" s="661"/>
      <c r="I103" s="662"/>
      <c r="J103" s="661"/>
      <c r="K103" s="662"/>
      <c r="L103" s="661"/>
      <c r="M103" s="662"/>
      <c r="N103" s="663">
        <f t="shared" si="13"/>
        <v>0</v>
      </c>
      <c r="O103" s="663">
        <f t="shared" si="14"/>
        <v>0</v>
      </c>
      <c r="P103" s="666">
        <f t="shared" si="15"/>
        <v>0</v>
      </c>
    </row>
    <row r="104" spans="1:16" ht="18.75" thickBot="1">
      <c r="A104" s="51"/>
      <c r="B104" s="233"/>
      <c r="C104" s="233"/>
      <c r="D104" s="233"/>
      <c r="E104" s="233"/>
      <c r="F104" s="233"/>
      <c r="G104" s="660"/>
      <c r="H104" s="661"/>
      <c r="I104" s="662"/>
      <c r="J104" s="661"/>
      <c r="K104" s="662"/>
      <c r="L104" s="661"/>
      <c r="M104" s="662"/>
      <c r="N104" s="663">
        <f t="shared" si="13"/>
        <v>0</v>
      </c>
      <c r="O104" s="663">
        <f t="shared" si="14"/>
        <v>0</v>
      </c>
      <c r="P104" s="666">
        <f t="shared" si="15"/>
        <v>0</v>
      </c>
    </row>
    <row r="105" spans="1:16" ht="18.75" thickBot="1">
      <c r="A105" s="51"/>
      <c r="B105" s="233"/>
      <c r="C105" s="233"/>
      <c r="D105" s="233"/>
      <c r="E105" s="233"/>
      <c r="F105" s="233"/>
      <c r="G105" s="660"/>
      <c r="H105" s="661"/>
      <c r="I105" s="662"/>
      <c r="J105" s="661"/>
      <c r="K105" s="662"/>
      <c r="L105" s="661"/>
      <c r="M105" s="662"/>
      <c r="N105" s="663">
        <f t="shared" si="13"/>
        <v>0</v>
      </c>
      <c r="O105" s="663">
        <f t="shared" si="14"/>
        <v>0</v>
      </c>
      <c r="P105" s="666">
        <f t="shared" si="15"/>
        <v>0</v>
      </c>
    </row>
    <row r="106" spans="1:16" ht="18.75" thickBot="1">
      <c r="A106" s="51"/>
      <c r="B106" s="233"/>
      <c r="C106" s="233"/>
      <c r="D106" s="233"/>
      <c r="E106" s="233"/>
      <c r="F106" s="233"/>
      <c r="G106" s="660"/>
      <c r="H106" s="661"/>
      <c r="I106" s="662"/>
      <c r="J106" s="661"/>
      <c r="K106" s="662"/>
      <c r="L106" s="661"/>
      <c r="M106" s="662"/>
      <c r="N106" s="663">
        <f t="shared" si="13"/>
        <v>0</v>
      </c>
      <c r="O106" s="663">
        <f t="shared" si="14"/>
        <v>0</v>
      </c>
      <c r="P106" s="666">
        <f t="shared" si="15"/>
        <v>0</v>
      </c>
    </row>
    <row r="107" spans="1:16" ht="27" customHeight="1">
      <c r="A107" s="1042" t="s">
        <v>21</v>
      </c>
      <c r="B107" s="664">
        <f>SUM(B99:B106)/8/5</f>
        <v>0</v>
      </c>
      <c r="C107" s="664">
        <f t="shared" ref="C107:M107" si="16">SUM(C99:C106)/8/5</f>
        <v>0</v>
      </c>
      <c r="D107" s="664">
        <f t="shared" si="16"/>
        <v>0</v>
      </c>
      <c r="E107" s="664">
        <f t="shared" si="16"/>
        <v>0</v>
      </c>
      <c r="F107" s="664">
        <f t="shared" si="16"/>
        <v>0</v>
      </c>
      <c r="G107" s="664">
        <f t="shared" si="16"/>
        <v>0</v>
      </c>
      <c r="H107" s="664">
        <f t="shared" si="16"/>
        <v>0</v>
      </c>
      <c r="I107" s="664">
        <f t="shared" si="16"/>
        <v>0</v>
      </c>
      <c r="J107" s="664">
        <f t="shared" si="16"/>
        <v>0</v>
      </c>
      <c r="K107" s="664">
        <f t="shared" si="16"/>
        <v>0</v>
      </c>
      <c r="L107" s="664">
        <f t="shared" si="16"/>
        <v>0</v>
      </c>
      <c r="M107" s="664">
        <f t="shared" si="16"/>
        <v>0</v>
      </c>
      <c r="N107" s="665">
        <f t="shared" ref="N107:O107" si="17">SUM(N99:N106)/8</f>
        <v>0</v>
      </c>
      <c r="O107" s="665">
        <f t="shared" si="17"/>
        <v>0</v>
      </c>
      <c r="P107" s="665">
        <f>SUM(P99:P106)/8</f>
        <v>0</v>
      </c>
    </row>
    <row r="108" spans="1:16">
      <c r="B108" s="81"/>
      <c r="C108" s="128"/>
      <c r="D108" s="81"/>
      <c r="E108" s="243"/>
      <c r="F108" s="244"/>
      <c r="G108" s="186"/>
      <c r="H108" s="81"/>
      <c r="I108" s="186"/>
    </row>
    <row r="109" spans="1:16" ht="12.75" customHeight="1">
      <c r="A109" s="250" t="s">
        <v>551</v>
      </c>
      <c r="B109" s="656"/>
      <c r="C109" s="1180" t="s">
        <v>551</v>
      </c>
      <c r="D109" s="1180"/>
      <c r="E109" s="1180"/>
      <c r="F109" s="1180"/>
      <c r="G109" s="1180"/>
      <c r="H109" s="1180"/>
      <c r="I109" s="656"/>
      <c r="J109" s="128"/>
      <c r="K109" s="81"/>
      <c r="L109" s="243"/>
      <c r="M109" s="244"/>
      <c r="N109" s="186"/>
    </row>
    <row r="110" spans="1:16">
      <c r="A110" s="1178" t="s">
        <v>552</v>
      </c>
      <c r="B110" s="1178"/>
      <c r="C110" s="657"/>
      <c r="D110" s="1178" t="s">
        <v>552</v>
      </c>
      <c r="E110" s="1178"/>
      <c r="F110" s="1178"/>
      <c r="G110" s="1178"/>
      <c r="H110" s="1178"/>
      <c r="I110" s="1178"/>
      <c r="J110" s="657"/>
      <c r="K110" s="81"/>
      <c r="L110" s="243"/>
      <c r="M110" s="244"/>
      <c r="N110" s="186"/>
    </row>
    <row r="111" spans="1:16">
      <c r="A111" s="1179" t="s">
        <v>556</v>
      </c>
      <c r="B111" s="1179"/>
      <c r="C111" s="1179"/>
      <c r="D111" s="656"/>
      <c r="E111" s="1179" t="s">
        <v>556</v>
      </c>
      <c r="F111" s="1179"/>
      <c r="G111" s="1179"/>
      <c r="H111" s="1179"/>
      <c r="I111" s="1179"/>
      <c r="J111" s="1179"/>
      <c r="K111" s="656"/>
      <c r="L111" s="243"/>
      <c r="M111" s="244"/>
      <c r="N111" s="186"/>
    </row>
    <row r="112" spans="1:16">
      <c r="A112" s="1167" t="s">
        <v>553</v>
      </c>
      <c r="B112" s="1167"/>
      <c r="C112" s="1167"/>
      <c r="D112" s="1167"/>
      <c r="E112" s="658"/>
      <c r="F112" s="1167" t="s">
        <v>553</v>
      </c>
      <c r="G112" s="1167"/>
      <c r="H112" s="1167"/>
      <c r="I112" s="1167"/>
      <c r="J112" s="1167"/>
      <c r="K112" s="1167"/>
      <c r="L112" s="658"/>
    </row>
    <row r="113" spans="1:14">
      <c r="A113" s="1168" t="s">
        <v>554</v>
      </c>
      <c r="B113" s="1168"/>
      <c r="C113" s="1168"/>
      <c r="D113" s="1168"/>
      <c r="E113" s="1168"/>
      <c r="F113" s="165"/>
      <c r="G113" s="1168" t="s">
        <v>554</v>
      </c>
      <c r="H113" s="1168"/>
      <c r="I113" s="1168"/>
      <c r="J113" s="1168"/>
      <c r="K113" s="1168"/>
      <c r="L113" s="1168"/>
      <c r="M113" s="165"/>
    </row>
    <row r="114" spans="1:14">
      <c r="A114" s="1167" t="s">
        <v>555</v>
      </c>
      <c r="B114" s="1167"/>
      <c r="C114" s="1167"/>
      <c r="D114" s="1167"/>
      <c r="E114" s="1167"/>
      <c r="F114" s="1167"/>
      <c r="G114" s="165"/>
      <c r="H114" s="1167" t="s">
        <v>555</v>
      </c>
      <c r="I114" s="1167"/>
      <c r="J114" s="1167"/>
      <c r="K114" s="1167"/>
      <c r="L114" s="1167"/>
      <c r="M114" s="1167"/>
      <c r="N114" s="165"/>
    </row>
    <row r="115" spans="1:14">
      <c r="I115" s="90"/>
      <c r="J115" s="94"/>
      <c r="K115" s="82"/>
      <c r="L115" s="98"/>
    </row>
    <row r="117" spans="1:14" ht="20.25">
      <c r="A117" s="7" t="s">
        <v>74</v>
      </c>
      <c r="B117" s="632" t="s">
        <v>579</v>
      </c>
      <c r="C117" s="634"/>
      <c r="E117" s="633"/>
      <c r="F117" s="651"/>
      <c r="G117" s="633"/>
      <c r="H117" s="633"/>
      <c r="I117" s="707"/>
      <c r="J117" s="652"/>
    </row>
    <row r="118" spans="1:14" ht="30">
      <c r="A118" s="3"/>
      <c r="B118" s="242" t="s">
        <v>543</v>
      </c>
      <c r="C118" s="165"/>
      <c r="D118" s="165"/>
      <c r="E118" s="658"/>
      <c r="F118" s="682"/>
      <c r="G118" s="653" t="s">
        <v>114</v>
      </c>
      <c r="H118" s="186"/>
      <c r="I118" s="186"/>
    </row>
    <row r="119" spans="1:14" ht="20.25">
      <c r="A119" s="3"/>
      <c r="B119" s="1186" t="s">
        <v>114</v>
      </c>
      <c r="C119" s="1187"/>
      <c r="D119" s="1187"/>
      <c r="E119" s="1187"/>
      <c r="F119" s="1188"/>
      <c r="G119" s="192"/>
      <c r="H119" s="192"/>
      <c r="I119" s="192"/>
      <c r="J119" s="192"/>
      <c r="K119" s="192"/>
      <c r="L119" s="192"/>
    </row>
    <row r="120" spans="1:14" ht="25.5">
      <c r="A120" s="226"/>
      <c r="B120" s="231" t="s">
        <v>671</v>
      </c>
      <c r="C120" s="1172" t="s">
        <v>112</v>
      </c>
      <c r="D120" s="1174"/>
      <c r="E120" s="1172" t="s">
        <v>113</v>
      </c>
      <c r="F120" s="1174"/>
      <c r="G120" s="259" t="s">
        <v>116</v>
      </c>
      <c r="H120" s="259" t="s">
        <v>6</v>
      </c>
      <c r="I120" s="259">
        <v>0.5</v>
      </c>
      <c r="J120" s="261" t="s">
        <v>115</v>
      </c>
      <c r="K120" s="688">
        <v>1</v>
      </c>
      <c r="L120" s="688">
        <v>0.5</v>
      </c>
      <c r="M120" s="715" t="e">
        <f>J120+L120</f>
        <v>#VALUE!</v>
      </c>
    </row>
    <row r="121" spans="1:14" ht="16.5" thickBot="1">
      <c r="A121" s="227" t="s">
        <v>92</v>
      </c>
      <c r="B121" s="231">
        <v>5</v>
      </c>
      <c r="C121" s="232">
        <v>5</v>
      </c>
      <c r="D121" s="232">
        <v>5</v>
      </c>
      <c r="E121" s="232">
        <v>5</v>
      </c>
      <c r="F121" s="232">
        <v>5</v>
      </c>
      <c r="G121" s="202">
        <v>25</v>
      </c>
      <c r="H121" s="265">
        <v>1</v>
      </c>
      <c r="I121" s="265">
        <f>H121/2</f>
        <v>0.5</v>
      </c>
      <c r="J121" s="223">
        <v>30</v>
      </c>
      <c r="K121" s="266">
        <v>1</v>
      </c>
      <c r="L121" s="266">
        <v>0.5</v>
      </c>
      <c r="M121" s="240" t="s">
        <v>6</v>
      </c>
    </row>
    <row r="122" spans="1:14" ht="18.75" thickBot="1">
      <c r="A122" s="50"/>
      <c r="B122" s="233"/>
      <c r="C122" s="233"/>
      <c r="D122" s="233"/>
      <c r="E122" s="233"/>
      <c r="F122" s="233"/>
      <c r="G122" s="202">
        <f>SUM(B122:F122)</f>
        <v>0</v>
      </c>
      <c r="H122" s="265">
        <f>(G122/25)</f>
        <v>0</v>
      </c>
      <c r="I122" s="265">
        <f t="shared" ref="I122:I129" si="18">H122/2</f>
        <v>0</v>
      </c>
      <c r="J122" s="689"/>
      <c r="K122" s="266">
        <f>(J122/30)</f>
        <v>0</v>
      </c>
      <c r="L122" s="266">
        <f>K122/2</f>
        <v>0</v>
      </c>
      <c r="M122" s="264">
        <f>I122+L122</f>
        <v>0</v>
      </c>
    </row>
    <row r="123" spans="1:14" ht="18.75" thickBot="1">
      <c r="A123" s="51"/>
      <c r="B123" s="233"/>
      <c r="C123" s="233"/>
      <c r="D123" s="233"/>
      <c r="E123" s="233"/>
      <c r="F123" s="233"/>
      <c r="G123" s="202">
        <f t="shared" ref="G123:G129" si="19">SUM(B123:F123)</f>
        <v>0</v>
      </c>
      <c r="H123" s="265">
        <f t="shared" ref="H123:H129" si="20">(G123/25)</f>
        <v>0</v>
      </c>
      <c r="I123" s="265">
        <f t="shared" si="18"/>
        <v>0</v>
      </c>
      <c r="J123" s="689"/>
      <c r="K123" s="266">
        <f t="shared" ref="K123:K129" si="21">(J123/30)</f>
        <v>0</v>
      </c>
      <c r="L123" s="266">
        <f t="shared" ref="L123:L129" si="22">K123/2</f>
        <v>0</v>
      </c>
      <c r="M123" s="264">
        <f t="shared" ref="M123:M129" si="23">I123+L123</f>
        <v>0</v>
      </c>
    </row>
    <row r="124" spans="1:14" ht="18.75" thickBot="1">
      <c r="A124" s="51"/>
      <c r="B124" s="233"/>
      <c r="C124" s="233"/>
      <c r="D124" s="233"/>
      <c r="E124" s="233"/>
      <c r="F124" s="233"/>
      <c r="G124" s="202">
        <f t="shared" si="19"/>
        <v>0</v>
      </c>
      <c r="H124" s="265">
        <f t="shared" si="20"/>
        <v>0</v>
      </c>
      <c r="I124" s="265">
        <f t="shared" si="18"/>
        <v>0</v>
      </c>
      <c r="J124" s="689"/>
      <c r="K124" s="266">
        <f t="shared" si="21"/>
        <v>0</v>
      </c>
      <c r="L124" s="266">
        <f t="shared" si="22"/>
        <v>0</v>
      </c>
      <c r="M124" s="264">
        <f t="shared" si="23"/>
        <v>0</v>
      </c>
    </row>
    <row r="125" spans="1:14" ht="18.75" thickBot="1">
      <c r="A125" s="51"/>
      <c r="B125" s="233"/>
      <c r="C125" s="233"/>
      <c r="D125" s="233"/>
      <c r="E125" s="233"/>
      <c r="F125" s="233"/>
      <c r="G125" s="202">
        <f t="shared" si="19"/>
        <v>0</v>
      </c>
      <c r="H125" s="265">
        <f t="shared" si="20"/>
        <v>0</v>
      </c>
      <c r="I125" s="265">
        <f t="shared" si="18"/>
        <v>0</v>
      </c>
      <c r="J125" s="689"/>
      <c r="K125" s="266">
        <f t="shared" si="21"/>
        <v>0</v>
      </c>
      <c r="L125" s="266">
        <f t="shared" si="22"/>
        <v>0</v>
      </c>
      <c r="M125" s="264">
        <f t="shared" si="23"/>
        <v>0</v>
      </c>
    </row>
    <row r="126" spans="1:14" ht="18.75" thickBot="1">
      <c r="A126" s="51"/>
      <c r="B126" s="233"/>
      <c r="C126" s="233"/>
      <c r="D126" s="233"/>
      <c r="E126" s="233"/>
      <c r="F126" s="233"/>
      <c r="G126" s="202">
        <f t="shared" si="19"/>
        <v>0</v>
      </c>
      <c r="H126" s="265">
        <f t="shared" si="20"/>
        <v>0</v>
      </c>
      <c r="I126" s="265">
        <f t="shared" si="18"/>
        <v>0</v>
      </c>
      <c r="J126" s="689"/>
      <c r="K126" s="266">
        <f t="shared" si="21"/>
        <v>0</v>
      </c>
      <c r="L126" s="266">
        <f t="shared" si="22"/>
        <v>0</v>
      </c>
      <c r="M126" s="264">
        <f t="shared" si="23"/>
        <v>0</v>
      </c>
    </row>
    <row r="127" spans="1:14" ht="18.75" thickBot="1">
      <c r="A127" s="51"/>
      <c r="B127" s="233"/>
      <c r="C127" s="233"/>
      <c r="D127" s="233"/>
      <c r="E127" s="233"/>
      <c r="F127" s="233"/>
      <c r="G127" s="202">
        <f t="shared" si="19"/>
        <v>0</v>
      </c>
      <c r="H127" s="265">
        <f t="shared" si="20"/>
        <v>0</v>
      </c>
      <c r="I127" s="265">
        <f t="shared" si="18"/>
        <v>0</v>
      </c>
      <c r="J127" s="689"/>
      <c r="K127" s="266">
        <f t="shared" si="21"/>
        <v>0</v>
      </c>
      <c r="L127" s="266">
        <f t="shared" si="22"/>
        <v>0</v>
      </c>
      <c r="M127" s="264">
        <f t="shared" si="23"/>
        <v>0</v>
      </c>
    </row>
    <row r="128" spans="1:14" ht="18.75" thickBot="1">
      <c r="A128" s="51"/>
      <c r="B128" s="233"/>
      <c r="C128" s="233"/>
      <c r="D128" s="233"/>
      <c r="E128" s="233"/>
      <c r="F128" s="233"/>
      <c r="G128" s="202">
        <f t="shared" si="19"/>
        <v>0</v>
      </c>
      <c r="H128" s="265">
        <f t="shared" si="20"/>
        <v>0</v>
      </c>
      <c r="I128" s="265">
        <f t="shared" si="18"/>
        <v>0</v>
      </c>
      <c r="J128" s="689"/>
      <c r="K128" s="266">
        <f t="shared" si="21"/>
        <v>0</v>
      </c>
      <c r="L128" s="266">
        <f t="shared" si="22"/>
        <v>0</v>
      </c>
      <c r="M128" s="264">
        <f t="shared" si="23"/>
        <v>0</v>
      </c>
    </row>
    <row r="129" spans="1:15" ht="18.75" thickBot="1">
      <c r="A129" s="51"/>
      <c r="B129" s="233"/>
      <c r="C129" s="233"/>
      <c r="D129" s="233"/>
      <c r="E129" s="233"/>
      <c r="F129" s="233"/>
      <c r="G129" s="202">
        <f t="shared" si="19"/>
        <v>0</v>
      </c>
      <c r="H129" s="265">
        <f t="shared" si="20"/>
        <v>0</v>
      </c>
      <c r="I129" s="265">
        <f t="shared" si="18"/>
        <v>0</v>
      </c>
      <c r="J129" s="689"/>
      <c r="K129" s="266">
        <f t="shared" si="21"/>
        <v>0</v>
      </c>
      <c r="L129" s="266">
        <f t="shared" si="22"/>
        <v>0</v>
      </c>
      <c r="M129" s="264">
        <f t="shared" si="23"/>
        <v>0</v>
      </c>
    </row>
    <row r="130" spans="1:15" ht="33.75" customHeight="1">
      <c r="A130" s="1042" t="s">
        <v>21</v>
      </c>
      <c r="B130" s="241">
        <f>(SUM(B122:B129)/5)/8</f>
        <v>0</v>
      </c>
      <c r="C130" s="241">
        <f t="shared" ref="C130:F130" si="24">(SUM(C122:C129)/5)/8</f>
        <v>0</v>
      </c>
      <c r="D130" s="241">
        <f t="shared" si="24"/>
        <v>0</v>
      </c>
      <c r="E130" s="241">
        <f t="shared" si="24"/>
        <v>0</v>
      </c>
      <c r="F130" s="241">
        <f t="shared" si="24"/>
        <v>0</v>
      </c>
      <c r="G130" s="690">
        <f>((SUM(G122:G129))/25)/8</f>
        <v>0</v>
      </c>
      <c r="H130" s="690">
        <f>((SUM(H122:H129))/8)</f>
        <v>0</v>
      </c>
      <c r="I130" s="690">
        <f>J130</f>
        <v>0</v>
      </c>
      <c r="J130" s="716">
        <f>((SUM(J122:J129))/30)/8</f>
        <v>0</v>
      </c>
      <c r="K130" s="716">
        <f>((SUM(K122:K129))/8)</f>
        <v>0</v>
      </c>
      <c r="L130" s="716">
        <f>((SUM(L122:L129))/8)</f>
        <v>0</v>
      </c>
      <c r="M130" s="717">
        <f>((SUM(M122:M129))/8)</f>
        <v>0</v>
      </c>
    </row>
    <row r="131" spans="1:15">
      <c r="A131" s="1209" t="s">
        <v>581</v>
      </c>
      <c r="B131" s="1209"/>
      <c r="C131" s="128"/>
      <c r="D131" s="81"/>
      <c r="E131" s="243"/>
      <c r="F131" s="244"/>
      <c r="G131" s="186"/>
      <c r="H131" s="81"/>
      <c r="I131" s="186"/>
    </row>
    <row r="132" spans="1:15">
      <c r="A132" s="1210" t="s">
        <v>582</v>
      </c>
      <c r="B132" s="1210"/>
      <c r="C132" s="1210"/>
      <c r="D132" s="81"/>
      <c r="E132" s="243"/>
      <c r="F132" s="244"/>
      <c r="G132" s="186"/>
      <c r="H132" s="81"/>
      <c r="I132" s="186"/>
    </row>
    <row r="133" spans="1:15">
      <c r="A133" s="1206" t="s">
        <v>583</v>
      </c>
      <c r="B133" s="1206"/>
      <c r="C133" s="1206"/>
      <c r="D133" s="1206"/>
      <c r="E133" s="243"/>
      <c r="F133" s="244"/>
      <c r="G133" s="186"/>
      <c r="H133" s="81"/>
      <c r="I133" s="186"/>
    </row>
    <row r="134" spans="1:15">
      <c r="A134" s="701" t="s">
        <v>584</v>
      </c>
      <c r="B134" s="700"/>
      <c r="C134" s="700"/>
      <c r="D134" s="700"/>
      <c r="E134" s="700"/>
      <c r="F134" s="81"/>
      <c r="G134" s="186"/>
      <c r="H134" s="81"/>
      <c r="I134" s="186"/>
    </row>
    <row r="135" spans="1:15">
      <c r="A135" s="1207" t="s">
        <v>585</v>
      </c>
      <c r="B135" s="1208"/>
      <c r="C135" s="1208"/>
      <c r="D135" s="1208"/>
      <c r="E135" s="1208"/>
      <c r="F135" s="1208"/>
    </row>
    <row r="136" spans="1:15" ht="18.75" thickBot="1">
      <c r="A136" s="61" t="s">
        <v>543</v>
      </c>
      <c r="B136"/>
      <c r="C136" t="s">
        <v>7</v>
      </c>
      <c r="D136"/>
      <c r="E136" s="234" t="s">
        <v>580</v>
      </c>
      <c r="G136" s="234" t="s">
        <v>119</v>
      </c>
      <c r="K136" s="29"/>
      <c r="M136" s="234" t="s">
        <v>120</v>
      </c>
    </row>
    <row r="137" spans="1:15">
      <c r="B137"/>
      <c r="C137"/>
      <c r="D137"/>
      <c r="E137"/>
      <c r="K137" s="29" t="s">
        <v>14</v>
      </c>
      <c r="L137" s="710" t="s">
        <v>586</v>
      </c>
      <c r="O137" s="234" t="s">
        <v>120</v>
      </c>
    </row>
    <row r="138" spans="1:15" ht="13.5" thickBot="1">
      <c r="B138" s="267"/>
      <c r="C138" s="267"/>
      <c r="D138" s="267"/>
      <c r="E138" s="267"/>
      <c r="F138" s="267"/>
      <c r="G138" s="267"/>
      <c r="H138" s="267"/>
      <c r="I138" s="267"/>
      <c r="J138" s="33" t="s">
        <v>8</v>
      </c>
      <c r="K138" s="709" t="s">
        <v>9</v>
      </c>
      <c r="L138" s="711" t="s">
        <v>587</v>
      </c>
      <c r="M138" s="325"/>
      <c r="N138" s="234"/>
    </row>
    <row r="139" spans="1:15" ht="13.5" thickBot="1">
      <c r="A139" s="133"/>
      <c r="B139" s="268"/>
      <c r="C139" s="24"/>
      <c r="D139" s="24"/>
      <c r="E139" s="24"/>
      <c r="F139" s="24"/>
      <c r="G139" s="24"/>
      <c r="H139" s="24"/>
      <c r="I139" s="24"/>
      <c r="J139" s="24">
        <f>SUM(B139:I139)</f>
        <v>0</v>
      </c>
      <c r="K139" s="34">
        <f>J139/5</f>
        <v>0</v>
      </c>
      <c r="L139" s="712"/>
      <c r="M139" s="270">
        <f>L139-K139</f>
        <v>0</v>
      </c>
      <c r="N139" s="29"/>
    </row>
    <row r="140" spans="1:15" ht="13.5" thickBot="1">
      <c r="A140" s="134"/>
      <c r="B140" s="267"/>
      <c r="C140" s="268"/>
      <c r="D140" s="24"/>
      <c r="E140" s="24"/>
      <c r="F140" s="24"/>
      <c r="G140" s="24"/>
      <c r="H140" s="24"/>
      <c r="I140" s="24"/>
      <c r="J140" s="24">
        <f t="shared" ref="J140:J146" si="25">SUM(B140:I140)</f>
        <v>0</v>
      </c>
      <c r="K140" s="34">
        <f>J140/7</f>
        <v>0</v>
      </c>
      <c r="L140" s="713"/>
      <c r="M140" s="270">
        <f t="shared" ref="M140:M146" si="26">L140-K140</f>
        <v>0</v>
      </c>
      <c r="N140" s="29"/>
    </row>
    <row r="141" spans="1:15" ht="13.5" thickBot="1">
      <c r="A141" s="134"/>
      <c r="B141" s="24"/>
      <c r="C141" s="24"/>
      <c r="D141" s="268"/>
      <c r="E141" s="24"/>
      <c r="F141" s="24"/>
      <c r="G141" s="24"/>
      <c r="H141" s="24"/>
      <c r="I141" s="24"/>
      <c r="J141" s="24">
        <f t="shared" si="25"/>
        <v>0</v>
      </c>
      <c r="K141" s="34">
        <f>J141/7</f>
        <v>0</v>
      </c>
      <c r="L141" s="714"/>
      <c r="M141" s="708">
        <f t="shared" si="26"/>
        <v>0</v>
      </c>
      <c r="N141" s="29"/>
    </row>
    <row r="142" spans="1:15" ht="13.5" thickBot="1">
      <c r="A142" s="134"/>
      <c r="B142" s="267"/>
      <c r="C142" s="24"/>
      <c r="D142" s="24"/>
      <c r="E142" s="268"/>
      <c r="F142" s="24"/>
      <c r="G142" s="267"/>
      <c r="H142" s="24"/>
      <c r="I142" s="24"/>
      <c r="J142" s="24">
        <f t="shared" si="25"/>
        <v>0</v>
      </c>
      <c r="K142" s="34">
        <f>J142/6</f>
        <v>0</v>
      </c>
      <c r="L142" s="714"/>
      <c r="M142" s="708">
        <f t="shared" si="26"/>
        <v>0</v>
      </c>
      <c r="N142" s="29"/>
    </row>
    <row r="143" spans="1:15" ht="13.5" thickBot="1">
      <c r="A143" s="134"/>
      <c r="B143" s="267"/>
      <c r="C143" s="24"/>
      <c r="D143" s="24"/>
      <c r="E143" s="24"/>
      <c r="F143" s="268"/>
      <c r="G143" s="24"/>
      <c r="H143" s="24"/>
      <c r="I143" s="24"/>
      <c r="J143" s="24">
        <f t="shared" si="25"/>
        <v>0</v>
      </c>
      <c r="K143" s="34">
        <f>J143/7</f>
        <v>0</v>
      </c>
      <c r="L143" s="714"/>
      <c r="M143" s="708">
        <f t="shared" si="26"/>
        <v>0</v>
      </c>
      <c r="N143" s="29"/>
    </row>
    <row r="144" spans="1:15" ht="13.5" thickBot="1">
      <c r="A144" s="134"/>
      <c r="B144" s="24"/>
      <c r="C144" s="24"/>
      <c r="D144" s="24"/>
      <c r="E144" s="16"/>
      <c r="F144" s="24"/>
      <c r="G144" s="268"/>
      <c r="H144" s="24"/>
      <c r="I144" s="24"/>
      <c r="J144" s="24">
        <f t="shared" si="25"/>
        <v>0</v>
      </c>
      <c r="K144" s="34">
        <f>J144/7</f>
        <v>0</v>
      </c>
      <c r="L144" s="714"/>
      <c r="M144" s="708">
        <f t="shared" si="26"/>
        <v>0</v>
      </c>
      <c r="N144" s="29"/>
    </row>
    <row r="145" spans="1:14" ht="13.5" thickBot="1">
      <c r="A145" s="134"/>
      <c r="B145" s="24"/>
      <c r="C145" s="24"/>
      <c r="D145" s="24"/>
      <c r="E145" s="16"/>
      <c r="F145" s="24"/>
      <c r="G145" s="24"/>
      <c r="H145" s="268"/>
      <c r="I145" s="24"/>
      <c r="J145" s="24">
        <f t="shared" si="25"/>
        <v>0</v>
      </c>
      <c r="K145" s="34">
        <f>J145/7</f>
        <v>0</v>
      </c>
      <c r="L145" s="714"/>
      <c r="M145" s="708">
        <f t="shared" si="26"/>
        <v>0</v>
      </c>
      <c r="N145" s="29"/>
    </row>
    <row r="146" spans="1:14" ht="13.5" thickBot="1">
      <c r="A146" s="134"/>
      <c r="B146" s="24"/>
      <c r="C146" s="24"/>
      <c r="D146" s="24"/>
      <c r="E146" s="16"/>
      <c r="F146" s="24"/>
      <c r="G146" s="24"/>
      <c r="H146" s="24"/>
      <c r="I146" s="268"/>
      <c r="J146" s="24">
        <f t="shared" si="25"/>
        <v>0</v>
      </c>
      <c r="K146" s="34">
        <f>J146/7</f>
        <v>0</v>
      </c>
      <c r="L146" s="713"/>
      <c r="M146" s="270">
        <f t="shared" si="26"/>
        <v>0</v>
      </c>
      <c r="N146" s="29"/>
    </row>
    <row r="147" spans="1:14" s="165" customFormat="1">
      <c r="A147" s="278"/>
      <c r="B147" s="279">
        <f>SUM(B140:B146)</f>
        <v>0</v>
      </c>
      <c r="C147" s="279">
        <f>SUM(C139:C146)</f>
        <v>0</v>
      </c>
      <c r="D147" s="279">
        <f t="shared" ref="D147:I147" si="27">SUM(D139:D146)</f>
        <v>0</v>
      </c>
      <c r="E147" s="279">
        <f t="shared" si="27"/>
        <v>0</v>
      </c>
      <c r="F147" s="279">
        <f t="shared" si="27"/>
        <v>0</v>
      </c>
      <c r="G147" s="279">
        <f t="shared" si="27"/>
        <v>0</v>
      </c>
      <c r="H147" s="279">
        <f t="shared" si="27"/>
        <v>0</v>
      </c>
      <c r="I147" s="279">
        <f t="shared" si="27"/>
        <v>0</v>
      </c>
      <c r="J147" s="279"/>
      <c r="K147" s="280"/>
      <c r="L147" s="279"/>
      <c r="M147" s="281"/>
      <c r="N147" s="282"/>
    </row>
    <row r="148" spans="1:14" s="361" customFormat="1" ht="15" customHeight="1">
      <c r="A148" s="1043" t="s">
        <v>13</v>
      </c>
      <c r="B148" s="687">
        <f>SUM(B139:B146)/7</f>
        <v>0</v>
      </c>
      <c r="C148" s="687">
        <f>SUM(C139:C146)/6</f>
        <v>0</v>
      </c>
      <c r="D148" s="687">
        <f>SUM(D139:D146)/7</f>
        <v>0</v>
      </c>
      <c r="E148" s="687">
        <f>SUM(E139:E146)/7</f>
        <v>0</v>
      </c>
      <c r="F148" s="687">
        <f>SUM(F139:F146)/7</f>
        <v>0</v>
      </c>
      <c r="G148" s="687">
        <f>SUM(G139:G146)/6</f>
        <v>0</v>
      </c>
      <c r="H148" s="687">
        <f>SUM(H139:H146)/7</f>
        <v>0</v>
      </c>
      <c r="I148" s="687">
        <f>SUM(I139:I146)/6</f>
        <v>0</v>
      </c>
      <c r="J148" s="687">
        <f>SUM(B148:I148)</f>
        <v>0</v>
      </c>
      <c r="K148" s="687">
        <f>J148/8</f>
        <v>0</v>
      </c>
    </row>
    <row r="149" spans="1:14" s="685" customFormat="1" ht="15" customHeight="1">
      <c r="A149" s="683" t="s">
        <v>672</v>
      </c>
      <c r="B149" s="684"/>
      <c r="C149" s="684"/>
      <c r="D149" s="684"/>
      <c r="E149" s="684"/>
      <c r="F149" s="684"/>
      <c r="G149" s="684"/>
      <c r="H149" s="684"/>
      <c r="I149" s="684"/>
      <c r="J149" s="684">
        <f>SUM(B149:I149)</f>
        <v>0</v>
      </c>
      <c r="K149" s="684">
        <f>J149/8</f>
        <v>0</v>
      </c>
    </row>
    <row r="150" spans="1:14" s="361" customFormat="1" ht="15" customHeight="1">
      <c r="A150" s="686" t="s">
        <v>588</v>
      </c>
      <c r="B150" s="687">
        <f>B149-B148</f>
        <v>0</v>
      </c>
      <c r="C150" s="687">
        <f t="shared" ref="C150:K150" si="28">C149-C148</f>
        <v>0</v>
      </c>
      <c r="D150" s="687">
        <f t="shared" si="28"/>
        <v>0</v>
      </c>
      <c r="E150" s="687">
        <f t="shared" si="28"/>
        <v>0</v>
      </c>
      <c r="F150" s="687">
        <f t="shared" si="28"/>
        <v>0</v>
      </c>
      <c r="G150" s="687">
        <f t="shared" si="28"/>
        <v>0</v>
      </c>
      <c r="H150" s="687">
        <f t="shared" si="28"/>
        <v>0</v>
      </c>
      <c r="I150" s="687">
        <f t="shared" si="28"/>
        <v>0</v>
      </c>
      <c r="J150" s="687"/>
      <c r="K150" s="687">
        <f t="shared" si="28"/>
        <v>0</v>
      </c>
    </row>
    <row r="151" spans="1:14" ht="15.75">
      <c r="A151" s="28" t="s">
        <v>12</v>
      </c>
      <c r="B151" s="36">
        <f t="shared" ref="B151:I151" si="29">SUM(B139:B146)</f>
        <v>0</v>
      </c>
      <c r="C151" s="36">
        <f t="shared" si="29"/>
        <v>0</v>
      </c>
      <c r="D151" s="36">
        <f t="shared" si="29"/>
        <v>0</v>
      </c>
      <c r="E151" s="36">
        <f t="shared" si="29"/>
        <v>0</v>
      </c>
      <c r="F151" s="36">
        <f t="shared" si="29"/>
        <v>0</v>
      </c>
      <c r="G151" s="36">
        <f t="shared" si="29"/>
        <v>0</v>
      </c>
      <c r="H151" s="36">
        <f t="shared" si="29"/>
        <v>0</v>
      </c>
      <c r="I151" s="36">
        <f t="shared" si="29"/>
        <v>0</v>
      </c>
      <c r="K151" s="29"/>
    </row>
  </sheetData>
  <mergeCells count="58">
    <mergeCell ref="A133:D133"/>
    <mergeCell ref="A135:F135"/>
    <mergeCell ref="B119:F119"/>
    <mergeCell ref="C120:D120"/>
    <mergeCell ref="E120:F120"/>
    <mergeCell ref="A131:B131"/>
    <mergeCell ref="A132:C132"/>
    <mergeCell ref="A25:B25"/>
    <mergeCell ref="A26:D26"/>
    <mergeCell ref="A27:F27"/>
    <mergeCell ref="F5:F12"/>
    <mergeCell ref="G5:G12"/>
    <mergeCell ref="H5:H12"/>
    <mergeCell ref="A24:G24"/>
    <mergeCell ref="D5:D12"/>
    <mergeCell ref="E5:E12"/>
    <mergeCell ref="B2:H2"/>
    <mergeCell ref="B4:C4"/>
    <mergeCell ref="D4:E4"/>
    <mergeCell ref="F4:G4"/>
    <mergeCell ref="B5:B12"/>
    <mergeCell ref="C5:C12"/>
    <mergeCell ref="A5:A10"/>
    <mergeCell ref="B35:H35"/>
    <mergeCell ref="B37:C37"/>
    <mergeCell ref="D37:E37"/>
    <mergeCell ref="F37:G37"/>
    <mergeCell ref="B38:B39"/>
    <mergeCell ref="C38:C39"/>
    <mergeCell ref="D38:D39"/>
    <mergeCell ref="E38:E39"/>
    <mergeCell ref="F38:F39"/>
    <mergeCell ref="G38:G39"/>
    <mergeCell ref="H38:H39"/>
    <mergeCell ref="A50:G50"/>
    <mergeCell ref="A51:B51"/>
    <mergeCell ref="A52:D52"/>
    <mergeCell ref="A53:F53"/>
    <mergeCell ref="C61:D61"/>
    <mergeCell ref="E61:F61"/>
    <mergeCell ref="B60:F60"/>
    <mergeCell ref="H97:J97"/>
    <mergeCell ref="K97:M97"/>
    <mergeCell ref="H96:M96"/>
    <mergeCell ref="A110:B110"/>
    <mergeCell ref="A111:C111"/>
    <mergeCell ref="E111:J111"/>
    <mergeCell ref="D110:I110"/>
    <mergeCell ref="C109:H109"/>
    <mergeCell ref="B97:D97"/>
    <mergeCell ref="B96:G96"/>
    <mergeCell ref="E97:G97"/>
    <mergeCell ref="A112:D112"/>
    <mergeCell ref="A113:E113"/>
    <mergeCell ref="A114:F114"/>
    <mergeCell ref="H114:M114"/>
    <mergeCell ref="F112:K112"/>
    <mergeCell ref="G113:L113"/>
  </mergeCells>
  <phoneticPr fontId="7" type="noConversion"/>
  <pageMargins left="0.23622047244094491" right="0.23622047244094491" top="0.35433070866141736" bottom="0.35433070866141736" header="0" footer="0"/>
  <pageSetup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0"/>
  <sheetViews>
    <sheetView topLeftCell="A64" zoomScale="160" zoomScaleNormal="160" workbookViewId="0">
      <selection activeCell="A3" sqref="A3:A9"/>
    </sheetView>
  </sheetViews>
  <sheetFormatPr baseColWidth="10" defaultRowHeight="12.75"/>
  <cols>
    <col min="1" max="1" width="7.7109375" customWidth="1"/>
    <col min="2" max="2" width="16.7109375" customWidth="1"/>
    <col min="3" max="6" width="7.28515625" style="167" customWidth="1"/>
    <col min="7" max="8" width="7.28515625" customWidth="1"/>
    <col min="9" max="9" width="7.28515625" style="29" customWidth="1"/>
    <col min="10" max="10" width="7.28515625" customWidth="1"/>
    <col min="11" max="19" width="11.42578125" style="3"/>
  </cols>
  <sheetData>
    <row r="1" spans="1:19" ht="21.6" customHeight="1">
      <c r="A1" s="20"/>
      <c r="B1" s="40" t="s">
        <v>15</v>
      </c>
      <c r="C1" s="1229" t="s">
        <v>469</v>
      </c>
      <c r="D1" s="1229"/>
      <c r="E1" s="1229"/>
      <c r="F1" s="1229"/>
      <c r="G1" s="1229"/>
      <c r="H1" s="1229"/>
      <c r="I1" s="1229"/>
      <c r="J1" s="1229"/>
    </row>
    <row r="2" spans="1:19" ht="16.149999999999999" customHeight="1" thickBot="1">
      <c r="A2" s="21"/>
      <c r="B2" s="18"/>
      <c r="C2" s="454">
        <v>1</v>
      </c>
      <c r="D2" s="454">
        <v>2</v>
      </c>
      <c r="E2" s="454">
        <v>3</v>
      </c>
      <c r="F2" s="454">
        <v>4</v>
      </c>
      <c r="G2" s="431">
        <v>5</v>
      </c>
      <c r="H2" s="454">
        <v>6</v>
      </c>
      <c r="I2" s="448">
        <v>8</v>
      </c>
      <c r="J2" s="18">
        <v>9</v>
      </c>
    </row>
    <row r="3" spans="1:19" s="44" customFormat="1" ht="12.75" customHeight="1" thickBot="1">
      <c r="A3" s="1230"/>
      <c r="B3" s="42" t="s">
        <v>465</v>
      </c>
      <c r="C3" s="432"/>
      <c r="D3" s="433"/>
      <c r="E3" s="433"/>
      <c r="F3" s="433"/>
      <c r="G3" s="41"/>
      <c r="H3" s="41"/>
      <c r="I3" s="449">
        <f t="shared" ref="I3:I8" si="0">SUM(E3:H3)/4</f>
        <v>0</v>
      </c>
      <c r="J3" s="43"/>
      <c r="K3" s="421"/>
      <c r="L3" s="421"/>
      <c r="M3" s="421"/>
      <c r="N3" s="421"/>
      <c r="O3" s="421"/>
      <c r="P3" s="421"/>
      <c r="Q3" s="421"/>
      <c r="R3" s="421"/>
      <c r="S3" s="421"/>
    </row>
    <row r="4" spans="1:19" s="44" customFormat="1" ht="12.75" customHeight="1" thickBot="1">
      <c r="A4" s="1231"/>
      <c r="B4" s="42" t="s">
        <v>466</v>
      </c>
      <c r="C4" s="432"/>
      <c r="D4" s="432"/>
      <c r="E4" s="432"/>
      <c r="F4" s="432"/>
      <c r="G4" s="42"/>
      <c r="H4" s="42"/>
      <c r="I4" s="449">
        <f t="shared" si="0"/>
        <v>0</v>
      </c>
      <c r="J4" s="45"/>
      <c r="K4" s="421"/>
      <c r="L4" s="421"/>
      <c r="M4" s="421"/>
      <c r="N4" s="421"/>
      <c r="O4" s="421"/>
      <c r="P4" s="421"/>
      <c r="Q4" s="421"/>
      <c r="R4" s="421"/>
      <c r="S4" s="421"/>
    </row>
    <row r="5" spans="1:19" s="44" customFormat="1" ht="12.75" customHeight="1" thickBot="1">
      <c r="A5" s="1231"/>
      <c r="B5" s="42" t="s">
        <v>16</v>
      </c>
      <c r="C5" s="432"/>
      <c r="D5" s="432"/>
      <c r="E5" s="432"/>
      <c r="F5" s="432"/>
      <c r="G5" s="42"/>
      <c r="H5" s="42"/>
      <c r="I5" s="449">
        <f t="shared" si="0"/>
        <v>0</v>
      </c>
      <c r="J5" s="45"/>
      <c r="K5" s="421"/>
      <c r="L5" s="421"/>
      <c r="M5" s="421"/>
      <c r="N5" s="421"/>
      <c r="O5" s="421"/>
      <c r="P5" s="421"/>
      <c r="Q5" s="421"/>
      <c r="R5" s="421"/>
      <c r="S5" s="421"/>
    </row>
    <row r="6" spans="1:19" s="44" customFormat="1" ht="12.75" customHeight="1" thickBot="1">
      <c r="A6" s="1231"/>
      <c r="B6" s="418" t="s">
        <v>17</v>
      </c>
      <c r="C6" s="432"/>
      <c r="D6" s="432"/>
      <c r="E6" s="432"/>
      <c r="F6" s="432"/>
      <c r="G6" s="42"/>
      <c r="H6" s="42"/>
      <c r="I6" s="449">
        <f t="shared" si="0"/>
        <v>0</v>
      </c>
      <c r="J6" s="45"/>
      <c r="K6" s="421"/>
      <c r="L6" s="421"/>
      <c r="M6" s="421"/>
      <c r="N6" s="421"/>
      <c r="O6" s="421"/>
      <c r="P6" s="421"/>
      <c r="Q6" s="421"/>
      <c r="R6" s="421"/>
      <c r="S6" s="421"/>
    </row>
    <row r="7" spans="1:19" s="44" customFormat="1" ht="12.75" customHeight="1" thickBot="1">
      <c r="A7" s="1231"/>
      <c r="B7" s="42" t="s">
        <v>18</v>
      </c>
      <c r="C7" s="432"/>
      <c r="D7" s="432"/>
      <c r="E7" s="432"/>
      <c r="F7" s="432"/>
      <c r="G7" s="42"/>
      <c r="H7" s="42"/>
      <c r="I7" s="449">
        <f t="shared" si="0"/>
        <v>0</v>
      </c>
      <c r="J7" s="45"/>
      <c r="K7" s="421"/>
      <c r="L7" s="421"/>
      <c r="M7" s="421"/>
      <c r="N7" s="421"/>
      <c r="O7" s="421"/>
      <c r="P7" s="421"/>
      <c r="Q7" s="421"/>
      <c r="R7" s="421"/>
      <c r="S7" s="421"/>
    </row>
    <row r="8" spans="1:19" s="44" customFormat="1" ht="12.75" customHeight="1">
      <c r="A8" s="1231"/>
      <c r="B8" s="42" t="s">
        <v>19</v>
      </c>
      <c r="C8" s="432"/>
      <c r="D8" s="432"/>
      <c r="E8" s="432"/>
      <c r="F8" s="432"/>
      <c r="G8" s="42"/>
      <c r="H8" s="42"/>
      <c r="I8" s="449">
        <f t="shared" si="0"/>
        <v>0</v>
      </c>
      <c r="J8" s="45"/>
      <c r="K8" s="421"/>
      <c r="L8" s="421"/>
      <c r="M8" s="421"/>
      <c r="N8" s="421"/>
      <c r="O8" s="421"/>
      <c r="P8" s="421"/>
      <c r="Q8" s="421"/>
      <c r="R8" s="421"/>
      <c r="S8" s="421"/>
    </row>
    <row r="9" spans="1:19" s="46" customFormat="1" ht="12.75" customHeight="1" thickBot="1">
      <c r="A9" s="1232"/>
      <c r="B9" s="440" t="s">
        <v>20</v>
      </c>
      <c r="C9" s="441"/>
      <c r="D9" s="441"/>
      <c r="E9" s="441"/>
      <c r="F9" s="441"/>
      <c r="G9" s="441"/>
      <c r="H9" s="441"/>
      <c r="I9" s="450"/>
      <c r="J9" s="442"/>
      <c r="K9" s="421"/>
      <c r="L9" s="421"/>
      <c r="M9" s="421"/>
      <c r="N9" s="421"/>
      <c r="O9" s="421"/>
      <c r="P9" s="421"/>
      <c r="Q9" s="421"/>
      <c r="R9" s="421"/>
      <c r="S9" s="421"/>
    </row>
    <row r="10" spans="1:19" s="46" customFormat="1" ht="12.75" customHeight="1" thickBot="1">
      <c r="A10" s="1230"/>
      <c r="B10" s="418" t="s">
        <v>465</v>
      </c>
      <c r="C10" s="432"/>
      <c r="D10" s="432"/>
      <c r="E10" s="432"/>
      <c r="F10" s="432"/>
      <c r="G10" s="418"/>
      <c r="H10" s="418"/>
      <c r="I10" s="449">
        <f t="shared" ref="I10:I15" si="1">SUM(E10:H10)/4</f>
        <v>0</v>
      </c>
      <c r="J10" s="418"/>
      <c r="K10" s="421"/>
      <c r="L10" s="421"/>
      <c r="M10" s="421"/>
      <c r="N10" s="421"/>
      <c r="O10" s="421"/>
      <c r="P10" s="421"/>
      <c r="Q10" s="421"/>
      <c r="R10" s="421"/>
      <c r="S10" s="421"/>
    </row>
    <row r="11" spans="1:19" s="46" customFormat="1" ht="12.75" customHeight="1" thickBot="1">
      <c r="A11" s="1231"/>
      <c r="B11" s="418" t="s">
        <v>466</v>
      </c>
      <c r="C11" s="432"/>
      <c r="D11" s="432"/>
      <c r="E11" s="432"/>
      <c r="F11" s="432"/>
      <c r="G11" s="418"/>
      <c r="H11" s="418"/>
      <c r="I11" s="449">
        <f t="shared" si="1"/>
        <v>0</v>
      </c>
      <c r="J11" s="418"/>
      <c r="K11" s="421"/>
      <c r="L11" s="421"/>
      <c r="M11" s="421"/>
      <c r="N11" s="421"/>
      <c r="O11" s="421"/>
      <c r="P11" s="421"/>
      <c r="Q11" s="421"/>
      <c r="R11" s="421"/>
      <c r="S11" s="421"/>
    </row>
    <row r="12" spans="1:19" s="44" customFormat="1" ht="12.75" customHeight="1" thickBot="1">
      <c r="A12" s="1231"/>
      <c r="B12" s="42" t="s">
        <v>16</v>
      </c>
      <c r="C12" s="432"/>
      <c r="D12" s="434"/>
      <c r="E12" s="434"/>
      <c r="F12" s="434"/>
      <c r="G12" s="416"/>
      <c r="H12" s="416"/>
      <c r="I12" s="449">
        <f t="shared" si="1"/>
        <v>0</v>
      </c>
      <c r="J12" s="417"/>
      <c r="K12" s="421"/>
      <c r="L12" s="421"/>
      <c r="M12" s="421"/>
      <c r="N12" s="421"/>
      <c r="O12" s="421"/>
      <c r="P12" s="421"/>
      <c r="Q12" s="421"/>
      <c r="R12" s="421"/>
      <c r="S12" s="421"/>
    </row>
    <row r="13" spans="1:19" s="44" customFormat="1" ht="12.75" customHeight="1" thickBot="1">
      <c r="A13" s="1231"/>
      <c r="B13" s="42" t="s">
        <v>17</v>
      </c>
      <c r="C13" s="432"/>
      <c r="D13" s="432"/>
      <c r="E13" s="432"/>
      <c r="F13" s="432"/>
      <c r="G13" s="42"/>
      <c r="H13" s="42"/>
      <c r="I13" s="449">
        <f t="shared" si="1"/>
        <v>0</v>
      </c>
      <c r="J13" s="45"/>
      <c r="K13" s="421"/>
      <c r="L13" s="421"/>
      <c r="M13" s="421"/>
      <c r="N13" s="421"/>
      <c r="O13" s="421"/>
      <c r="P13" s="421"/>
      <c r="Q13" s="421"/>
      <c r="R13" s="421"/>
      <c r="S13" s="421"/>
    </row>
    <row r="14" spans="1:19" s="44" customFormat="1" ht="12.75" customHeight="1" thickBot="1">
      <c r="A14" s="1231"/>
      <c r="B14" s="418" t="s">
        <v>18</v>
      </c>
      <c r="C14" s="432"/>
      <c r="D14" s="432"/>
      <c r="E14" s="432"/>
      <c r="F14" s="432"/>
      <c r="G14" s="42"/>
      <c r="H14" s="42"/>
      <c r="I14" s="449">
        <f t="shared" si="1"/>
        <v>0</v>
      </c>
      <c r="J14" s="45"/>
      <c r="K14" s="421"/>
      <c r="L14" s="421"/>
      <c r="M14" s="421"/>
      <c r="N14" s="421"/>
      <c r="O14" s="421"/>
      <c r="P14" s="421"/>
      <c r="Q14" s="421"/>
      <c r="R14" s="421"/>
      <c r="S14" s="421"/>
    </row>
    <row r="15" spans="1:19" s="44" customFormat="1" ht="12.75" customHeight="1">
      <c r="A15" s="1231"/>
      <c r="B15" s="42" t="s">
        <v>19</v>
      </c>
      <c r="C15" s="432"/>
      <c r="D15" s="432"/>
      <c r="E15" s="432"/>
      <c r="F15" s="432"/>
      <c r="G15" s="42"/>
      <c r="H15" s="42"/>
      <c r="I15" s="449">
        <f t="shared" si="1"/>
        <v>0</v>
      </c>
      <c r="J15" s="45"/>
      <c r="K15" s="421"/>
      <c r="L15" s="421"/>
      <c r="M15" s="421"/>
      <c r="N15" s="421"/>
      <c r="O15" s="421"/>
      <c r="P15" s="421"/>
      <c r="Q15" s="421"/>
      <c r="R15" s="421"/>
      <c r="S15" s="421"/>
    </row>
    <row r="16" spans="1:19" s="46" customFormat="1" ht="12.75" customHeight="1" thickBot="1">
      <c r="A16" s="1232"/>
      <c r="B16" s="440" t="s">
        <v>20</v>
      </c>
      <c r="C16" s="441"/>
      <c r="D16" s="443"/>
      <c r="E16" s="443"/>
      <c r="F16" s="443"/>
      <c r="G16" s="443"/>
      <c r="H16" s="443"/>
      <c r="I16" s="451"/>
      <c r="J16" s="444"/>
      <c r="K16" s="421"/>
      <c r="L16" s="421"/>
      <c r="M16" s="421"/>
      <c r="N16" s="421"/>
      <c r="O16" s="421"/>
      <c r="P16" s="421"/>
      <c r="Q16" s="421"/>
      <c r="R16" s="421"/>
      <c r="S16" s="421"/>
    </row>
    <row r="17" spans="1:19" s="44" customFormat="1" ht="12.75" customHeight="1" thickBot="1">
      <c r="A17" s="1230"/>
      <c r="B17" s="418" t="s">
        <v>465</v>
      </c>
      <c r="C17" s="432"/>
      <c r="D17" s="433"/>
      <c r="E17" s="433"/>
      <c r="F17" s="433"/>
      <c r="G17" s="41"/>
      <c r="H17" s="41"/>
      <c r="I17" s="449">
        <f t="shared" ref="I17:I22" si="2">SUM(E17:H17)/4</f>
        <v>0</v>
      </c>
      <c r="J17" s="43"/>
      <c r="K17" s="421"/>
      <c r="L17" s="421"/>
      <c r="M17" s="421"/>
      <c r="N17" s="421"/>
      <c r="O17" s="421"/>
      <c r="P17" s="421"/>
      <c r="Q17" s="421"/>
      <c r="R17" s="421"/>
      <c r="S17" s="421"/>
    </row>
    <row r="18" spans="1:19" s="44" customFormat="1" ht="12.75" customHeight="1" thickBot="1">
      <c r="A18" s="1231"/>
      <c r="B18" s="418" t="s">
        <v>466</v>
      </c>
      <c r="C18" s="432"/>
      <c r="D18" s="432"/>
      <c r="E18" s="432"/>
      <c r="F18" s="432"/>
      <c r="G18" s="42"/>
      <c r="H18" s="42"/>
      <c r="I18" s="449">
        <f t="shared" si="2"/>
        <v>0</v>
      </c>
      <c r="J18" s="45"/>
      <c r="K18" s="421"/>
      <c r="L18" s="421"/>
      <c r="M18" s="421"/>
      <c r="N18" s="421"/>
      <c r="O18" s="421"/>
      <c r="P18" s="421"/>
      <c r="Q18" s="421"/>
      <c r="R18" s="421"/>
      <c r="S18" s="421"/>
    </row>
    <row r="19" spans="1:19" s="44" customFormat="1" ht="12.75" customHeight="1" thickBot="1">
      <c r="A19" s="1231"/>
      <c r="B19" s="42" t="s">
        <v>16</v>
      </c>
      <c r="C19" s="432"/>
      <c r="D19" s="432"/>
      <c r="E19" s="432"/>
      <c r="F19" s="432"/>
      <c r="G19" s="42"/>
      <c r="H19" s="42"/>
      <c r="I19" s="449">
        <f t="shared" si="2"/>
        <v>0</v>
      </c>
      <c r="J19" s="45"/>
      <c r="K19" s="421"/>
      <c r="L19" s="421"/>
      <c r="M19" s="421"/>
      <c r="N19" s="421"/>
      <c r="O19" s="421"/>
      <c r="P19" s="421"/>
      <c r="Q19" s="421"/>
      <c r="R19" s="421"/>
      <c r="S19" s="421"/>
    </row>
    <row r="20" spans="1:19" s="44" customFormat="1" ht="12.75" customHeight="1" thickBot="1">
      <c r="A20" s="1231"/>
      <c r="B20" s="418" t="s">
        <v>17</v>
      </c>
      <c r="C20" s="432"/>
      <c r="D20" s="432"/>
      <c r="E20" s="432"/>
      <c r="F20" s="432"/>
      <c r="G20" s="42"/>
      <c r="H20" s="42"/>
      <c r="I20" s="449">
        <f t="shared" si="2"/>
        <v>0</v>
      </c>
      <c r="J20" s="45"/>
      <c r="K20" s="421"/>
      <c r="L20" s="421"/>
      <c r="M20" s="421"/>
      <c r="N20" s="421"/>
      <c r="O20" s="421"/>
      <c r="P20" s="421"/>
      <c r="Q20" s="421"/>
      <c r="R20" s="421"/>
      <c r="S20" s="421"/>
    </row>
    <row r="21" spans="1:19" s="44" customFormat="1" ht="12.75" customHeight="1" thickBot="1">
      <c r="A21" s="1231"/>
      <c r="B21" s="42" t="s">
        <v>18</v>
      </c>
      <c r="C21" s="432"/>
      <c r="D21" s="432"/>
      <c r="E21" s="432"/>
      <c r="F21" s="432"/>
      <c r="G21" s="42"/>
      <c r="H21" s="42"/>
      <c r="I21" s="449">
        <f t="shared" si="2"/>
        <v>0</v>
      </c>
      <c r="J21" s="45"/>
      <c r="K21" s="421"/>
      <c r="L21" s="421"/>
      <c r="M21" s="421"/>
      <c r="N21" s="421"/>
      <c r="O21" s="421"/>
      <c r="P21" s="421"/>
      <c r="Q21" s="421"/>
      <c r="R21" s="421"/>
      <c r="S21" s="421"/>
    </row>
    <row r="22" spans="1:19" s="44" customFormat="1" ht="12.75" customHeight="1">
      <c r="A22" s="1231"/>
      <c r="B22" s="42" t="s">
        <v>19</v>
      </c>
      <c r="C22" s="432"/>
      <c r="D22" s="432"/>
      <c r="E22" s="432"/>
      <c r="F22" s="432"/>
      <c r="G22" s="42"/>
      <c r="H22" s="42"/>
      <c r="I22" s="449">
        <f t="shared" si="2"/>
        <v>0</v>
      </c>
      <c r="J22" s="45"/>
      <c r="K22" s="421"/>
      <c r="L22" s="421"/>
      <c r="M22" s="421"/>
      <c r="N22" s="421"/>
      <c r="O22" s="421"/>
      <c r="P22" s="421"/>
      <c r="Q22" s="421"/>
      <c r="R22" s="421"/>
      <c r="S22" s="421"/>
    </row>
    <row r="23" spans="1:19" s="46" customFormat="1" ht="12.75" customHeight="1" thickBot="1">
      <c r="A23" s="1232"/>
      <c r="B23" s="440" t="s">
        <v>20</v>
      </c>
      <c r="C23" s="441"/>
      <c r="D23" s="443"/>
      <c r="E23" s="443"/>
      <c r="F23" s="443"/>
      <c r="G23" s="443"/>
      <c r="H23" s="443"/>
      <c r="I23" s="451"/>
      <c r="J23" s="444"/>
      <c r="K23" s="421"/>
      <c r="L23" s="421"/>
      <c r="M23" s="421"/>
      <c r="N23" s="421"/>
      <c r="O23" s="421"/>
      <c r="P23" s="421"/>
      <c r="Q23" s="421"/>
      <c r="R23" s="421"/>
      <c r="S23" s="421"/>
    </row>
    <row r="24" spans="1:19" s="44" customFormat="1" ht="12.75" customHeight="1" thickBot="1">
      <c r="A24" s="1230"/>
      <c r="B24" s="418" t="s">
        <v>465</v>
      </c>
      <c r="C24" s="432"/>
      <c r="D24" s="433"/>
      <c r="E24" s="433"/>
      <c r="F24" s="433"/>
      <c r="G24" s="41"/>
      <c r="H24" s="41"/>
      <c r="I24" s="449">
        <f t="shared" ref="I24:I29" si="3">SUM(E24:H24)/4</f>
        <v>0</v>
      </c>
      <c r="J24" s="43"/>
      <c r="K24" s="421"/>
      <c r="L24" s="421"/>
      <c r="M24" s="421"/>
      <c r="N24" s="421"/>
      <c r="O24" s="421"/>
      <c r="P24" s="421"/>
      <c r="Q24" s="421"/>
      <c r="R24" s="421"/>
      <c r="S24" s="421"/>
    </row>
    <row r="25" spans="1:19" s="44" customFormat="1" ht="12.75" customHeight="1" thickBot="1">
      <c r="A25" s="1231"/>
      <c r="B25" s="418" t="s">
        <v>466</v>
      </c>
      <c r="C25" s="432"/>
      <c r="D25" s="432"/>
      <c r="E25" s="432"/>
      <c r="F25" s="432"/>
      <c r="G25" s="42"/>
      <c r="H25" s="42"/>
      <c r="I25" s="449">
        <f t="shared" si="3"/>
        <v>0</v>
      </c>
      <c r="J25" s="45"/>
      <c r="K25" s="421"/>
      <c r="L25" s="421"/>
      <c r="M25" s="421"/>
      <c r="N25" s="421"/>
      <c r="O25" s="421"/>
      <c r="P25" s="421"/>
      <c r="Q25" s="421"/>
      <c r="R25" s="421"/>
      <c r="S25" s="421"/>
    </row>
    <row r="26" spans="1:19" s="44" customFormat="1" ht="12.75" customHeight="1" thickBot="1">
      <c r="A26" s="1231"/>
      <c r="B26" s="42" t="s">
        <v>16</v>
      </c>
      <c r="C26" s="432"/>
      <c r="D26" s="432"/>
      <c r="E26" s="432"/>
      <c r="F26" s="432"/>
      <c r="G26" s="42"/>
      <c r="H26" s="42"/>
      <c r="I26" s="449">
        <f t="shared" si="3"/>
        <v>0</v>
      </c>
      <c r="J26" s="45"/>
      <c r="K26" s="421"/>
      <c r="L26" s="421"/>
      <c r="M26" s="421"/>
      <c r="N26" s="421"/>
      <c r="O26" s="421"/>
      <c r="P26" s="421"/>
      <c r="Q26" s="421"/>
      <c r="R26" s="421"/>
      <c r="S26" s="421"/>
    </row>
    <row r="27" spans="1:19" s="44" customFormat="1" ht="12.75" customHeight="1" thickBot="1">
      <c r="A27" s="1231"/>
      <c r="B27" s="42" t="s">
        <v>17</v>
      </c>
      <c r="C27" s="432"/>
      <c r="D27" s="432"/>
      <c r="E27" s="432"/>
      <c r="F27" s="432"/>
      <c r="G27" s="42"/>
      <c r="H27" s="42"/>
      <c r="I27" s="449">
        <f t="shared" si="3"/>
        <v>0</v>
      </c>
      <c r="J27" s="45"/>
      <c r="K27" s="421"/>
      <c r="L27" s="421"/>
      <c r="M27" s="421"/>
      <c r="N27" s="421"/>
      <c r="O27" s="421"/>
      <c r="P27" s="421"/>
      <c r="Q27" s="421"/>
      <c r="R27" s="421"/>
      <c r="S27" s="421"/>
    </row>
    <row r="28" spans="1:19" s="44" customFormat="1" ht="12.75" customHeight="1" thickBot="1">
      <c r="A28" s="1231"/>
      <c r="B28" s="42" t="s">
        <v>18</v>
      </c>
      <c r="C28" s="432"/>
      <c r="D28" s="432"/>
      <c r="E28" s="432"/>
      <c r="F28" s="432"/>
      <c r="G28" s="42"/>
      <c r="H28" s="42"/>
      <c r="I28" s="449">
        <f t="shared" si="3"/>
        <v>0</v>
      </c>
      <c r="J28" s="45"/>
      <c r="K28" s="421"/>
      <c r="L28" s="421"/>
      <c r="M28" s="421"/>
      <c r="N28" s="421"/>
      <c r="O28" s="421"/>
      <c r="P28" s="421"/>
      <c r="Q28" s="421"/>
      <c r="R28" s="421"/>
      <c r="S28" s="421"/>
    </row>
    <row r="29" spans="1:19" s="44" customFormat="1" ht="12.75" customHeight="1">
      <c r="A29" s="1231"/>
      <c r="B29" s="42" t="s">
        <v>19</v>
      </c>
      <c r="C29" s="432"/>
      <c r="D29" s="432"/>
      <c r="E29" s="432"/>
      <c r="F29" s="432"/>
      <c r="G29" s="42"/>
      <c r="H29" s="42"/>
      <c r="I29" s="449">
        <f t="shared" si="3"/>
        <v>0</v>
      </c>
      <c r="J29" s="45"/>
      <c r="K29" s="421"/>
      <c r="L29" s="421"/>
      <c r="M29" s="421"/>
      <c r="N29" s="421"/>
      <c r="O29" s="421"/>
      <c r="P29" s="421"/>
      <c r="Q29" s="421"/>
      <c r="R29" s="421"/>
      <c r="S29" s="421"/>
    </row>
    <row r="30" spans="1:19" s="46" customFormat="1" ht="12.75" customHeight="1" thickBot="1">
      <c r="A30" s="1232"/>
      <c r="B30" s="440" t="s">
        <v>20</v>
      </c>
      <c r="C30" s="441"/>
      <c r="D30" s="443"/>
      <c r="E30" s="443"/>
      <c r="F30" s="443"/>
      <c r="G30" s="443"/>
      <c r="H30" s="443"/>
      <c r="I30" s="451"/>
      <c r="J30" s="444"/>
      <c r="K30" s="421"/>
      <c r="L30" s="421"/>
      <c r="M30" s="421"/>
      <c r="N30" s="421"/>
      <c r="O30" s="421"/>
      <c r="P30" s="421"/>
      <c r="Q30" s="421"/>
      <c r="R30" s="421"/>
      <c r="S30" s="421"/>
    </row>
    <row r="31" spans="1:19" s="44" customFormat="1" ht="12.75" customHeight="1" thickBot="1">
      <c r="A31" s="1230"/>
      <c r="B31" s="418" t="s">
        <v>465</v>
      </c>
      <c r="C31" s="432"/>
      <c r="D31" s="433"/>
      <c r="E31" s="433"/>
      <c r="F31" s="433"/>
      <c r="G31" s="41"/>
      <c r="H31" s="41"/>
      <c r="I31" s="449">
        <f t="shared" ref="I31:I36" si="4">SUM(E31:H31)/4</f>
        <v>0</v>
      </c>
      <c r="J31" s="43"/>
      <c r="K31" s="421"/>
      <c r="L31" s="421"/>
      <c r="M31" s="421"/>
      <c r="N31" s="421"/>
      <c r="O31" s="421"/>
      <c r="P31" s="421"/>
      <c r="Q31" s="421"/>
      <c r="R31" s="421"/>
      <c r="S31" s="421"/>
    </row>
    <row r="32" spans="1:19" s="44" customFormat="1" ht="12.75" customHeight="1" thickBot="1">
      <c r="A32" s="1231"/>
      <c r="B32" s="418" t="s">
        <v>466</v>
      </c>
      <c r="C32" s="432"/>
      <c r="D32" s="432"/>
      <c r="E32" s="432"/>
      <c r="F32" s="432"/>
      <c r="G32" s="42"/>
      <c r="H32" s="42"/>
      <c r="I32" s="449">
        <f t="shared" si="4"/>
        <v>0</v>
      </c>
      <c r="J32" s="45"/>
      <c r="K32" s="421"/>
      <c r="L32" s="421"/>
      <c r="M32" s="421"/>
      <c r="N32" s="421"/>
      <c r="O32" s="421"/>
      <c r="P32" s="421"/>
      <c r="Q32" s="421"/>
      <c r="R32" s="421"/>
      <c r="S32" s="421"/>
    </row>
    <row r="33" spans="1:19" s="44" customFormat="1" ht="12.75" customHeight="1" thickBot="1">
      <c r="A33" s="1231"/>
      <c r="B33" s="418" t="s">
        <v>16</v>
      </c>
      <c r="C33" s="432"/>
      <c r="D33" s="432"/>
      <c r="E33" s="432"/>
      <c r="F33" s="432"/>
      <c r="G33" s="42"/>
      <c r="H33" s="42"/>
      <c r="I33" s="449">
        <f t="shared" si="4"/>
        <v>0</v>
      </c>
      <c r="J33" s="45"/>
      <c r="K33" s="421"/>
      <c r="L33" s="421"/>
      <c r="M33" s="421"/>
      <c r="N33" s="421"/>
      <c r="O33" s="421"/>
      <c r="P33" s="421"/>
      <c r="Q33" s="421"/>
      <c r="R33" s="421"/>
      <c r="S33" s="421"/>
    </row>
    <row r="34" spans="1:19" s="44" customFormat="1" ht="12.75" customHeight="1" thickBot="1">
      <c r="A34" s="1231"/>
      <c r="B34" s="42" t="s">
        <v>17</v>
      </c>
      <c r="C34" s="432"/>
      <c r="D34" s="432"/>
      <c r="E34" s="432"/>
      <c r="F34" s="432"/>
      <c r="G34" s="42"/>
      <c r="H34" s="42"/>
      <c r="I34" s="449">
        <f t="shared" si="4"/>
        <v>0</v>
      </c>
      <c r="J34" s="45"/>
      <c r="K34" s="421"/>
      <c r="L34" s="421"/>
      <c r="M34" s="421"/>
      <c r="N34" s="421"/>
      <c r="O34" s="421"/>
      <c r="P34" s="421"/>
      <c r="Q34" s="421"/>
      <c r="R34" s="421"/>
      <c r="S34" s="421"/>
    </row>
    <row r="35" spans="1:19" s="44" customFormat="1" ht="12.75" customHeight="1" thickBot="1">
      <c r="A35" s="1231"/>
      <c r="B35" s="42" t="s">
        <v>18</v>
      </c>
      <c r="C35" s="432"/>
      <c r="D35" s="432"/>
      <c r="E35" s="432"/>
      <c r="F35" s="432"/>
      <c r="G35" s="42"/>
      <c r="H35" s="42"/>
      <c r="I35" s="449">
        <f t="shared" si="4"/>
        <v>0</v>
      </c>
      <c r="J35" s="45"/>
      <c r="K35" s="421"/>
      <c r="L35" s="421"/>
      <c r="M35" s="421"/>
      <c r="N35" s="421"/>
      <c r="O35" s="421"/>
      <c r="P35" s="421"/>
      <c r="Q35" s="421"/>
      <c r="R35" s="421"/>
      <c r="S35" s="421"/>
    </row>
    <row r="36" spans="1:19" s="44" customFormat="1" ht="12.75" customHeight="1">
      <c r="A36" s="1231"/>
      <c r="B36" s="42" t="s">
        <v>19</v>
      </c>
      <c r="C36" s="432"/>
      <c r="D36" s="432"/>
      <c r="E36" s="432"/>
      <c r="F36" s="432"/>
      <c r="G36" s="42"/>
      <c r="H36" s="42"/>
      <c r="I36" s="449">
        <f t="shared" si="4"/>
        <v>0</v>
      </c>
      <c r="J36" s="45"/>
      <c r="K36" s="421"/>
      <c r="L36" s="421"/>
      <c r="M36" s="421"/>
      <c r="N36" s="421"/>
      <c r="O36" s="421"/>
      <c r="P36" s="421"/>
      <c r="Q36" s="421"/>
      <c r="R36" s="421"/>
      <c r="S36" s="421"/>
    </row>
    <row r="37" spans="1:19" s="46" customFormat="1" ht="12.75" customHeight="1" thickBot="1">
      <c r="A37" s="1232"/>
      <c r="B37" s="440" t="s">
        <v>20</v>
      </c>
      <c r="C37" s="441"/>
      <c r="D37" s="443"/>
      <c r="E37" s="443"/>
      <c r="F37" s="443"/>
      <c r="G37" s="443"/>
      <c r="H37" s="443"/>
      <c r="I37" s="451"/>
      <c r="J37" s="444"/>
      <c r="K37" s="421"/>
      <c r="L37" s="421"/>
      <c r="M37" s="421"/>
      <c r="N37" s="421"/>
      <c r="O37" s="421"/>
      <c r="P37" s="421"/>
      <c r="Q37" s="421"/>
      <c r="R37" s="421"/>
      <c r="S37" s="421"/>
    </row>
    <row r="38" spans="1:19" s="44" customFormat="1" ht="12.75" customHeight="1" thickBot="1">
      <c r="A38" s="1230"/>
      <c r="B38" s="418" t="s">
        <v>465</v>
      </c>
      <c r="C38" s="432"/>
      <c r="D38" s="433"/>
      <c r="E38" s="433"/>
      <c r="F38" s="433"/>
      <c r="G38" s="41"/>
      <c r="H38" s="41"/>
      <c r="I38" s="449">
        <f t="shared" ref="I38:I43" si="5">SUM(E38:H38)/4</f>
        <v>0</v>
      </c>
      <c r="J38" s="43"/>
      <c r="K38" s="421"/>
      <c r="L38" s="421"/>
      <c r="M38" s="421"/>
      <c r="N38" s="421"/>
      <c r="O38" s="421"/>
      <c r="P38" s="421"/>
      <c r="Q38" s="421"/>
      <c r="R38" s="421"/>
      <c r="S38" s="421"/>
    </row>
    <row r="39" spans="1:19" s="44" customFormat="1" ht="12.75" customHeight="1" thickBot="1">
      <c r="A39" s="1231"/>
      <c r="B39" s="418" t="s">
        <v>466</v>
      </c>
      <c r="C39" s="432"/>
      <c r="D39" s="434"/>
      <c r="E39" s="434"/>
      <c r="F39" s="434"/>
      <c r="G39" s="416"/>
      <c r="H39" s="416"/>
      <c r="I39" s="449">
        <f t="shared" si="5"/>
        <v>0</v>
      </c>
      <c r="J39" s="417"/>
      <c r="K39" s="421"/>
      <c r="L39" s="421"/>
      <c r="M39" s="421"/>
      <c r="N39" s="421"/>
      <c r="O39" s="421"/>
      <c r="P39" s="421"/>
      <c r="Q39" s="421"/>
      <c r="R39" s="421"/>
      <c r="S39" s="421"/>
    </row>
    <row r="40" spans="1:19" s="44" customFormat="1" ht="12.75" customHeight="1" thickBot="1">
      <c r="A40" s="1231"/>
      <c r="B40" s="418" t="s">
        <v>16</v>
      </c>
      <c r="C40" s="432"/>
      <c r="D40" s="434"/>
      <c r="E40" s="434"/>
      <c r="F40" s="434"/>
      <c r="G40" s="416"/>
      <c r="H40" s="416"/>
      <c r="I40" s="449">
        <f t="shared" si="5"/>
        <v>0</v>
      </c>
      <c r="J40" s="417"/>
      <c r="K40" s="421"/>
      <c r="L40" s="421"/>
      <c r="M40" s="421"/>
      <c r="N40" s="421"/>
      <c r="O40" s="421"/>
      <c r="P40" s="421"/>
      <c r="Q40" s="421"/>
      <c r="R40" s="421"/>
      <c r="S40" s="421"/>
    </row>
    <row r="41" spans="1:19" s="44" customFormat="1" ht="12.75" customHeight="1" thickBot="1">
      <c r="A41" s="1231"/>
      <c r="B41" s="42" t="s">
        <v>17</v>
      </c>
      <c r="C41" s="432"/>
      <c r="D41" s="432"/>
      <c r="E41" s="432"/>
      <c r="F41" s="432"/>
      <c r="G41" s="42"/>
      <c r="H41" s="42"/>
      <c r="I41" s="449">
        <f t="shared" si="5"/>
        <v>0</v>
      </c>
      <c r="J41" s="45"/>
      <c r="K41" s="421"/>
      <c r="L41" s="421"/>
      <c r="M41" s="421"/>
      <c r="N41" s="421"/>
      <c r="O41" s="421"/>
      <c r="P41" s="421"/>
      <c r="Q41" s="421"/>
      <c r="R41" s="421"/>
      <c r="S41" s="421"/>
    </row>
    <row r="42" spans="1:19" s="44" customFormat="1" ht="12.75" customHeight="1" thickBot="1">
      <c r="A42" s="1231"/>
      <c r="B42" s="42" t="s">
        <v>18</v>
      </c>
      <c r="C42" s="432"/>
      <c r="D42" s="432"/>
      <c r="E42" s="432"/>
      <c r="F42" s="432"/>
      <c r="G42" s="42"/>
      <c r="H42" s="42"/>
      <c r="I42" s="449">
        <f t="shared" si="5"/>
        <v>0</v>
      </c>
      <c r="J42" s="45"/>
      <c r="K42" s="421"/>
      <c r="L42" s="421"/>
      <c r="M42" s="421"/>
      <c r="N42" s="421"/>
      <c r="O42" s="421"/>
      <c r="P42" s="421"/>
      <c r="Q42" s="421"/>
      <c r="R42" s="421"/>
      <c r="S42" s="421"/>
    </row>
    <row r="43" spans="1:19" s="44" customFormat="1" ht="12.75" customHeight="1">
      <c r="A43" s="1231"/>
      <c r="B43" s="42" t="s">
        <v>19</v>
      </c>
      <c r="C43" s="432"/>
      <c r="D43" s="432"/>
      <c r="E43" s="432"/>
      <c r="F43" s="432"/>
      <c r="G43" s="42"/>
      <c r="H43" s="42"/>
      <c r="I43" s="449">
        <f t="shared" si="5"/>
        <v>0</v>
      </c>
      <c r="J43" s="45"/>
      <c r="K43" s="421"/>
      <c r="L43" s="421"/>
      <c r="M43" s="421"/>
      <c r="N43" s="421"/>
      <c r="O43" s="421"/>
      <c r="P43" s="421"/>
      <c r="Q43" s="421"/>
      <c r="R43" s="421"/>
      <c r="S43" s="421"/>
    </row>
    <row r="44" spans="1:19" s="46" customFormat="1" ht="12.75" customHeight="1" thickBot="1">
      <c r="A44" s="1232"/>
      <c r="B44" s="440" t="s">
        <v>20</v>
      </c>
      <c r="C44" s="441"/>
      <c r="D44" s="443"/>
      <c r="E44" s="443"/>
      <c r="F44" s="443"/>
      <c r="G44" s="443"/>
      <c r="H44" s="443"/>
      <c r="I44" s="451"/>
      <c r="J44" s="444"/>
      <c r="K44" s="421"/>
      <c r="L44" s="421"/>
      <c r="M44" s="421"/>
      <c r="N44" s="421"/>
      <c r="O44" s="421"/>
      <c r="P44" s="421"/>
      <c r="Q44" s="421"/>
      <c r="R44" s="421"/>
      <c r="S44" s="421"/>
    </row>
    <row r="45" spans="1:19" ht="12.75" customHeight="1" thickBot="1">
      <c r="A45" s="1230"/>
      <c r="B45" s="418" t="s">
        <v>465</v>
      </c>
      <c r="C45" s="433"/>
      <c r="D45" s="433"/>
      <c r="E45" s="433"/>
      <c r="F45" s="433"/>
      <c r="G45" s="433"/>
      <c r="H45" s="433"/>
      <c r="I45" s="449">
        <f t="shared" ref="I45:I50" si="6">SUM(E45:H45)/4</f>
        <v>0</v>
      </c>
      <c r="J45" s="26"/>
    </row>
    <row r="46" spans="1:19" ht="12.75" customHeight="1" thickBot="1">
      <c r="A46" s="1231"/>
      <c r="B46" s="418" t="s">
        <v>466</v>
      </c>
      <c r="C46" s="434"/>
      <c r="D46" s="434"/>
      <c r="E46" s="434"/>
      <c r="F46" s="434"/>
      <c r="G46" s="434"/>
      <c r="H46" s="434"/>
      <c r="I46" s="449">
        <f t="shared" si="6"/>
        <v>0</v>
      </c>
      <c r="J46" s="420"/>
    </row>
    <row r="47" spans="1:19" ht="12.75" customHeight="1" thickBot="1">
      <c r="A47" s="1231"/>
      <c r="B47" s="42" t="s">
        <v>16</v>
      </c>
      <c r="C47" s="434"/>
      <c r="D47" s="434"/>
      <c r="E47" s="434"/>
      <c r="F47" s="434"/>
      <c r="G47" s="434"/>
      <c r="H47" s="434"/>
      <c r="I47" s="449">
        <f t="shared" si="6"/>
        <v>0</v>
      </c>
      <c r="J47" s="420"/>
    </row>
    <row r="48" spans="1:19" ht="12.75" customHeight="1" thickBot="1">
      <c r="A48" s="1231"/>
      <c r="B48" s="42" t="s">
        <v>17</v>
      </c>
      <c r="C48" s="432"/>
      <c r="D48" s="432"/>
      <c r="E48" s="432"/>
      <c r="F48" s="432"/>
      <c r="G48" s="432"/>
      <c r="H48" s="432"/>
      <c r="I48" s="449">
        <f t="shared" si="6"/>
        <v>0</v>
      </c>
      <c r="J48" s="27"/>
    </row>
    <row r="49" spans="1:19" ht="12.75" customHeight="1" thickBot="1">
      <c r="A49" s="1231"/>
      <c r="B49" s="418" t="s">
        <v>18</v>
      </c>
      <c r="C49" s="433"/>
      <c r="D49" s="433"/>
      <c r="E49" s="433"/>
      <c r="F49" s="433"/>
      <c r="G49" s="433"/>
      <c r="H49" s="433"/>
      <c r="I49" s="449">
        <f t="shared" si="6"/>
        <v>0</v>
      </c>
      <c r="J49" s="27"/>
    </row>
    <row r="50" spans="1:19" ht="12.75" customHeight="1">
      <c r="A50" s="1231"/>
      <c r="B50" s="42" t="s">
        <v>19</v>
      </c>
      <c r="C50" s="434"/>
      <c r="D50" s="434"/>
      <c r="E50" s="434"/>
      <c r="F50" s="434"/>
      <c r="G50" s="434"/>
      <c r="H50" s="434"/>
      <c r="I50" s="449">
        <f t="shared" si="6"/>
        <v>0</v>
      </c>
      <c r="J50" s="27"/>
    </row>
    <row r="51" spans="1:19" s="37" customFormat="1" ht="12.75" customHeight="1" thickBot="1">
      <c r="A51" s="1232"/>
      <c r="B51" s="440" t="s">
        <v>20</v>
      </c>
      <c r="C51" s="441"/>
      <c r="D51" s="445"/>
      <c r="E51" s="445"/>
      <c r="F51" s="445"/>
      <c r="G51" s="445"/>
      <c r="H51" s="445"/>
      <c r="I51" s="452"/>
      <c r="J51" s="446"/>
      <c r="K51" s="3"/>
      <c r="L51" s="3"/>
      <c r="M51" s="3"/>
      <c r="N51" s="3"/>
      <c r="O51" s="3"/>
      <c r="P51" s="3"/>
      <c r="Q51" s="3"/>
      <c r="R51" s="3"/>
      <c r="S51" s="3"/>
    </row>
    <row r="52" spans="1:19" ht="12.75" customHeight="1" thickBot="1">
      <c r="A52" s="1230"/>
      <c r="B52" s="418" t="s">
        <v>465</v>
      </c>
      <c r="C52" s="432"/>
      <c r="D52" s="435"/>
      <c r="E52" s="435"/>
      <c r="F52" s="435"/>
      <c r="G52" s="25"/>
      <c r="H52" s="25"/>
      <c r="I52" s="449">
        <f t="shared" ref="I52:I57" si="7">SUM(E52:H52)/4</f>
        <v>0</v>
      </c>
      <c r="J52" s="26"/>
    </row>
    <row r="53" spans="1:19" ht="12.75" customHeight="1" thickBot="1">
      <c r="A53" s="1231"/>
      <c r="B53" s="418" t="s">
        <v>466</v>
      </c>
      <c r="C53" s="432"/>
      <c r="D53" s="436"/>
      <c r="E53" s="436"/>
      <c r="F53" s="436"/>
      <c r="G53" s="419"/>
      <c r="H53" s="419"/>
      <c r="I53" s="449">
        <f t="shared" si="7"/>
        <v>0</v>
      </c>
      <c r="J53" s="420"/>
    </row>
    <row r="54" spans="1:19" ht="12.75" customHeight="1" thickBot="1">
      <c r="A54" s="1231"/>
      <c r="B54" s="418" t="s">
        <v>16</v>
      </c>
      <c r="C54" s="432"/>
      <c r="D54" s="436"/>
      <c r="E54" s="436"/>
      <c r="F54" s="436"/>
      <c r="G54" s="419"/>
      <c r="H54" s="419"/>
      <c r="I54" s="449">
        <f t="shared" si="7"/>
        <v>0</v>
      </c>
      <c r="J54" s="420"/>
    </row>
    <row r="55" spans="1:19" ht="12.75" customHeight="1" thickBot="1">
      <c r="A55" s="1231"/>
      <c r="B55" s="42" t="s">
        <v>17</v>
      </c>
      <c r="C55" s="432"/>
      <c r="D55" s="404"/>
      <c r="E55" s="404"/>
      <c r="F55" s="404"/>
      <c r="G55" s="24"/>
      <c r="H55" s="24"/>
      <c r="I55" s="449">
        <f t="shared" si="7"/>
        <v>0</v>
      </c>
      <c r="J55" s="27"/>
    </row>
    <row r="56" spans="1:19" ht="12.75" customHeight="1" thickBot="1">
      <c r="A56" s="1231"/>
      <c r="B56" s="42" t="s">
        <v>18</v>
      </c>
      <c r="C56" s="432"/>
      <c r="D56" s="404"/>
      <c r="E56" s="404"/>
      <c r="F56" s="404"/>
      <c r="G56" s="24"/>
      <c r="H56" s="24"/>
      <c r="I56" s="449">
        <f t="shared" si="7"/>
        <v>0</v>
      </c>
      <c r="J56" s="27"/>
    </row>
    <row r="57" spans="1:19" ht="12.75" customHeight="1">
      <c r="A57" s="1231"/>
      <c r="B57" s="42" t="s">
        <v>19</v>
      </c>
      <c r="C57" s="432"/>
      <c r="D57" s="404"/>
      <c r="E57" s="404"/>
      <c r="F57" s="404"/>
      <c r="G57" s="24"/>
      <c r="H57" s="24"/>
      <c r="I57" s="449">
        <f t="shared" si="7"/>
        <v>0</v>
      </c>
      <c r="J57" s="27"/>
    </row>
    <row r="58" spans="1:19" s="37" customFormat="1" ht="12.75" customHeight="1" thickBot="1">
      <c r="A58" s="1232"/>
      <c r="B58" s="447" t="s">
        <v>20</v>
      </c>
      <c r="C58" s="443"/>
      <c r="D58" s="445"/>
      <c r="E58" s="445"/>
      <c r="F58" s="445"/>
      <c r="G58" s="445"/>
      <c r="H58" s="445"/>
      <c r="I58" s="452"/>
      <c r="J58" s="446"/>
      <c r="K58" s="3"/>
      <c r="L58" s="3"/>
      <c r="M58" s="3"/>
      <c r="N58" s="3"/>
      <c r="O58" s="3"/>
      <c r="P58" s="3"/>
      <c r="Q58" s="3"/>
      <c r="R58" s="3"/>
      <c r="S58" s="3"/>
    </row>
    <row r="59" spans="1:19" s="39" customFormat="1" ht="16.149999999999999" customHeight="1" thickBot="1">
      <c r="A59" s="38"/>
      <c r="B59" s="47" t="s">
        <v>21</v>
      </c>
      <c r="C59" s="437">
        <f>(C9+C16+C23+C30+C37+C44+C51+C58)/8</f>
        <v>0</v>
      </c>
      <c r="D59" s="437">
        <f t="shared" ref="D59:J59" si="8">(D9+D16+D23+D30+D37+D44+D51+D58)/8</f>
        <v>0</v>
      </c>
      <c r="E59" s="437">
        <f t="shared" si="8"/>
        <v>0</v>
      </c>
      <c r="F59" s="437">
        <f t="shared" si="8"/>
        <v>0</v>
      </c>
      <c r="G59" s="48">
        <f t="shared" si="8"/>
        <v>0</v>
      </c>
      <c r="H59" s="48"/>
      <c r="I59" s="453">
        <f t="shared" si="8"/>
        <v>0</v>
      </c>
      <c r="J59" s="48">
        <f t="shared" si="8"/>
        <v>0</v>
      </c>
      <c r="K59" s="3"/>
      <c r="L59" s="3"/>
      <c r="M59" s="3"/>
      <c r="N59" s="3"/>
      <c r="O59" s="3"/>
      <c r="P59" s="3"/>
      <c r="Q59" s="3"/>
      <c r="R59" s="3"/>
      <c r="S59" s="3"/>
    </row>
    <row r="60" spans="1:19" ht="12.75" customHeight="1">
      <c r="A60" s="22">
        <v>1</v>
      </c>
      <c r="B60" s="1224" t="s">
        <v>463</v>
      </c>
      <c r="C60" s="1225"/>
      <c r="D60" s="1225"/>
      <c r="E60" s="1226"/>
      <c r="F60" s="438">
        <v>6</v>
      </c>
      <c r="G60" s="1218" t="s">
        <v>437</v>
      </c>
      <c r="H60" s="1227"/>
      <c r="I60" s="1227"/>
      <c r="J60" s="1227"/>
    </row>
    <row r="61" spans="1:19" ht="15">
      <c r="A61" s="23">
        <v>2</v>
      </c>
      <c r="B61" s="1219" t="s">
        <v>464</v>
      </c>
      <c r="C61" s="1219"/>
      <c r="D61" s="1219"/>
      <c r="E61" s="1220"/>
      <c r="F61" s="438">
        <v>7</v>
      </c>
      <c r="G61" s="1228"/>
      <c r="H61" s="1228"/>
      <c r="I61" s="1228"/>
      <c r="J61" s="1228"/>
    </row>
    <row r="62" spans="1:19" ht="15">
      <c r="A62" s="23">
        <v>3</v>
      </c>
      <c r="B62" s="425" t="s">
        <v>468</v>
      </c>
      <c r="C62" s="426"/>
      <c r="D62" s="426"/>
      <c r="E62" s="427"/>
      <c r="F62" s="438">
        <v>8</v>
      </c>
      <c r="G62" s="1228"/>
      <c r="H62" s="1228"/>
      <c r="I62" s="1228"/>
      <c r="J62" s="1228"/>
    </row>
    <row r="63" spans="1:19" ht="15">
      <c r="A63" s="23">
        <v>4</v>
      </c>
      <c r="B63" s="428" t="s">
        <v>467</v>
      </c>
      <c r="C63" s="429"/>
      <c r="D63" s="429"/>
      <c r="E63" s="430"/>
      <c r="F63" s="438">
        <v>9</v>
      </c>
      <c r="G63" s="1228"/>
      <c r="H63" s="1228"/>
      <c r="I63" s="1228"/>
      <c r="J63" s="1228"/>
    </row>
    <row r="64" spans="1:19" ht="15.75" thickBot="1">
      <c r="A64" s="23">
        <v>5</v>
      </c>
      <c r="B64" s="1221" t="s">
        <v>65</v>
      </c>
      <c r="C64" s="1222"/>
      <c r="D64" s="1222"/>
      <c r="E64" s="1223"/>
      <c r="F64" s="438">
        <v>10</v>
      </c>
      <c r="G64" s="1228"/>
      <c r="H64" s="1228"/>
      <c r="I64" s="1228"/>
      <c r="J64" s="1228"/>
    </row>
    <row r="65" spans="1:6" ht="15">
      <c r="A65" s="23">
        <v>6</v>
      </c>
      <c r="B65" s="1218" t="s">
        <v>437</v>
      </c>
      <c r="C65" s="1218"/>
      <c r="D65" s="1218"/>
      <c r="E65" s="1218"/>
      <c r="F65" s="439"/>
    </row>
    <row r="73" spans="1:6" ht="15">
      <c r="C73" s="1214" t="s">
        <v>470</v>
      </c>
      <c r="D73" s="1214"/>
      <c r="E73" s="1214" t="s">
        <v>471</v>
      </c>
      <c r="F73" s="1214"/>
    </row>
    <row r="74" spans="1:6">
      <c r="B74" s="455" t="s">
        <v>465</v>
      </c>
      <c r="C74" s="1215" t="s">
        <v>476</v>
      </c>
      <c r="D74" s="1216"/>
      <c r="E74" s="1211" t="s">
        <v>472</v>
      </c>
      <c r="F74" s="1212"/>
    </row>
    <row r="75" spans="1:6">
      <c r="B75" s="455" t="s">
        <v>466</v>
      </c>
      <c r="C75" s="1215" t="s">
        <v>473</v>
      </c>
      <c r="D75" s="1216"/>
      <c r="E75" s="1211" t="s">
        <v>474</v>
      </c>
      <c r="F75" s="1212"/>
    </row>
    <row r="76" spans="1:6">
      <c r="B76" s="455" t="s">
        <v>16</v>
      </c>
      <c r="C76" s="1215" t="s">
        <v>475</v>
      </c>
      <c r="D76" s="1216"/>
      <c r="E76" s="1211" t="s">
        <v>477</v>
      </c>
      <c r="F76" s="1212"/>
    </row>
    <row r="77" spans="1:6">
      <c r="B77" s="456" t="s">
        <v>17</v>
      </c>
      <c r="C77" s="1217" t="s">
        <v>479</v>
      </c>
      <c r="D77" s="1217"/>
      <c r="E77" s="1211" t="s">
        <v>480</v>
      </c>
      <c r="F77" s="1212"/>
    </row>
    <row r="78" spans="1:6">
      <c r="B78" s="456" t="s">
        <v>18</v>
      </c>
      <c r="C78" s="1215" t="s">
        <v>478</v>
      </c>
      <c r="D78" s="1216"/>
      <c r="E78" s="1211" t="s">
        <v>482</v>
      </c>
      <c r="F78" s="1212"/>
    </row>
    <row r="79" spans="1:6">
      <c r="B79" s="456" t="s">
        <v>19</v>
      </c>
      <c r="C79" s="1215" t="s">
        <v>481</v>
      </c>
      <c r="D79" s="1216"/>
      <c r="E79" s="1211" t="s">
        <v>483</v>
      </c>
      <c r="F79" s="1212"/>
    </row>
    <row r="80" spans="1:6">
      <c r="C80" s="1213"/>
      <c r="D80" s="1213"/>
      <c r="E80" s="1213"/>
      <c r="F80" s="1213"/>
    </row>
  </sheetData>
  <mergeCells count="33">
    <mergeCell ref="C1:J1"/>
    <mergeCell ref="A3:A9"/>
    <mergeCell ref="A17:A23"/>
    <mergeCell ref="A10:A16"/>
    <mergeCell ref="A52:A58"/>
    <mergeCell ref="A24:A30"/>
    <mergeCell ref="A31:A37"/>
    <mergeCell ref="A38:A44"/>
    <mergeCell ref="A45:A51"/>
    <mergeCell ref="B65:E65"/>
    <mergeCell ref="B61:E61"/>
    <mergeCell ref="B64:E64"/>
    <mergeCell ref="B60:E60"/>
    <mergeCell ref="G60:J60"/>
    <mergeCell ref="G61:J61"/>
    <mergeCell ref="G62:J62"/>
    <mergeCell ref="G63:J63"/>
    <mergeCell ref="G64:J64"/>
    <mergeCell ref="E77:F77"/>
    <mergeCell ref="E78:F78"/>
    <mergeCell ref="E79:F79"/>
    <mergeCell ref="C80:F80"/>
    <mergeCell ref="C73:D73"/>
    <mergeCell ref="E73:F73"/>
    <mergeCell ref="C74:D74"/>
    <mergeCell ref="C75:D75"/>
    <mergeCell ref="C76:D76"/>
    <mergeCell ref="C77:D77"/>
    <mergeCell ref="C78:D78"/>
    <mergeCell ref="C79:D79"/>
    <mergeCell ref="E74:F74"/>
    <mergeCell ref="E75:F75"/>
    <mergeCell ref="E76:F76"/>
  </mergeCells>
  <pageMargins left="0.43307086614173229" right="0.23622047244094491" top="0.15748031496062992" bottom="0.19685039370078741" header="0" footer="0"/>
  <pageSetup orientation="portrait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60"/>
  <sheetViews>
    <sheetView topLeftCell="A352" zoomScaleNormal="100" workbookViewId="0">
      <selection activeCell="F364" sqref="F364"/>
    </sheetView>
  </sheetViews>
  <sheetFormatPr baseColWidth="10" defaultRowHeight="12.75"/>
  <cols>
    <col min="1" max="1" width="22.7109375" customWidth="1"/>
    <col min="2" max="2" width="6.7109375" style="81" customWidth="1"/>
    <col min="3" max="3" width="6.7109375" style="128" customWidth="1"/>
    <col min="4" max="4" width="6.7109375" style="81" customWidth="1"/>
    <col min="5" max="5" width="6.7109375" style="124" customWidth="1"/>
    <col min="6" max="6" width="8.7109375" style="81" customWidth="1"/>
    <col min="7" max="7" width="6.7109375" style="111" customWidth="1"/>
    <col min="8" max="8" width="6.7109375" style="81" customWidth="1"/>
    <col min="9" max="9" width="6.7109375" style="111" customWidth="1"/>
    <col min="10" max="10" width="6.7109375" customWidth="1"/>
    <col min="11" max="11" width="13.5703125" customWidth="1"/>
    <col min="12" max="13" width="6.7109375" customWidth="1"/>
    <col min="14" max="14" width="9.28515625" customWidth="1"/>
    <col min="15" max="15" width="8.42578125" customWidth="1"/>
    <col min="16" max="23" width="4.7109375" customWidth="1"/>
    <col min="24" max="24" width="7" customWidth="1"/>
    <col min="25" max="25" width="8.85546875" customWidth="1"/>
  </cols>
  <sheetData>
    <row r="1" spans="1:10" ht="33.75">
      <c r="A1" s="7" t="s">
        <v>29</v>
      </c>
      <c r="B1" s="1044" t="s">
        <v>28</v>
      </c>
      <c r="C1" s="125"/>
      <c r="D1" s="49" t="s">
        <v>53</v>
      </c>
      <c r="E1" s="121" t="s">
        <v>86</v>
      </c>
      <c r="F1" s="116"/>
      <c r="G1" s="120"/>
      <c r="H1" s="116"/>
      <c r="I1" s="108"/>
      <c r="J1" s="55"/>
    </row>
    <row r="2" spans="1:10" ht="13.5" thickBot="1">
      <c r="A2" s="8" t="s">
        <v>15</v>
      </c>
      <c r="B2" s="1076" t="s">
        <v>0</v>
      </c>
      <c r="C2" s="1076"/>
      <c r="D2" s="1076"/>
      <c r="E2" s="1076"/>
      <c r="F2" s="1076"/>
      <c r="G2" s="1076"/>
      <c r="H2" s="1076"/>
      <c r="I2" s="1076"/>
      <c r="J2" s="1076"/>
    </row>
    <row r="3" spans="1:10" ht="35.25" customHeight="1" thickBot="1">
      <c r="A3" s="72"/>
      <c r="B3" s="1077" t="s">
        <v>57</v>
      </c>
      <c r="C3" s="1079"/>
      <c r="D3" s="1077" t="s">
        <v>49</v>
      </c>
      <c r="E3" s="1078"/>
      <c r="F3" s="1078"/>
      <c r="G3" s="1078"/>
      <c r="H3" s="1078"/>
      <c r="I3" s="1078"/>
      <c r="J3" s="56"/>
    </row>
    <row r="4" spans="1:10" ht="12.75" customHeight="1">
      <c r="A4" s="1080"/>
      <c r="B4" s="1085" t="s">
        <v>52</v>
      </c>
      <c r="C4" s="1317" t="s">
        <v>26</v>
      </c>
      <c r="D4" s="1085" t="s">
        <v>46</v>
      </c>
      <c r="E4" s="1317" t="s">
        <v>26</v>
      </c>
      <c r="F4" s="1085" t="s">
        <v>50</v>
      </c>
      <c r="G4" s="1200" t="s">
        <v>26</v>
      </c>
      <c r="H4" s="1085" t="s">
        <v>51</v>
      </c>
      <c r="I4" s="1200" t="s">
        <v>26</v>
      </c>
      <c r="J4" s="1098" t="s">
        <v>1</v>
      </c>
    </row>
    <row r="5" spans="1:10" ht="12.75" customHeight="1">
      <c r="A5" s="1081"/>
      <c r="B5" s="1096"/>
      <c r="C5" s="1304"/>
      <c r="D5" s="1096"/>
      <c r="E5" s="1304"/>
      <c r="F5" s="1096"/>
      <c r="G5" s="1195"/>
      <c r="H5" s="1096"/>
      <c r="I5" s="1195"/>
      <c r="J5" s="1098"/>
    </row>
    <row r="6" spans="1:10" ht="12.75" customHeight="1">
      <c r="A6" s="1081"/>
      <c r="B6" s="1096"/>
      <c r="C6" s="1304"/>
      <c r="D6" s="1096"/>
      <c r="E6" s="1304"/>
      <c r="F6" s="1096"/>
      <c r="G6" s="1195"/>
      <c r="H6" s="1096"/>
      <c r="I6" s="1195"/>
      <c r="J6" s="1098"/>
    </row>
    <row r="7" spans="1:10" ht="12.75" customHeight="1">
      <c r="A7" s="1081"/>
      <c r="B7" s="1096"/>
      <c r="C7" s="1304"/>
      <c r="D7" s="1096"/>
      <c r="E7" s="1304"/>
      <c r="F7" s="1096"/>
      <c r="G7" s="1195"/>
      <c r="H7" s="1096"/>
      <c r="I7" s="1195"/>
      <c r="J7" s="1098"/>
    </row>
    <row r="8" spans="1:10" ht="12.75" customHeight="1">
      <c r="A8" s="1081"/>
      <c r="B8" s="1096"/>
      <c r="C8" s="1304"/>
      <c r="D8" s="1096"/>
      <c r="E8" s="1304"/>
      <c r="F8" s="1096"/>
      <c r="G8" s="1195"/>
      <c r="H8" s="1096"/>
      <c r="I8" s="1195"/>
      <c r="J8" s="1098"/>
    </row>
    <row r="9" spans="1:10" ht="6" customHeight="1">
      <c r="A9" s="1081"/>
      <c r="B9" s="1096"/>
      <c r="C9" s="1304"/>
      <c r="D9" s="1096"/>
      <c r="E9" s="1304"/>
      <c r="F9" s="1096"/>
      <c r="G9" s="1195"/>
      <c r="H9" s="1096"/>
      <c r="I9" s="1195"/>
      <c r="J9" s="1098"/>
    </row>
    <row r="10" spans="1:10" ht="12.75" hidden="1" customHeight="1">
      <c r="A10" s="1081"/>
      <c r="B10" s="1096"/>
      <c r="C10" s="1304"/>
      <c r="D10" s="1096"/>
      <c r="E10" s="1304"/>
      <c r="F10" s="1096"/>
      <c r="G10" s="1195"/>
      <c r="H10" s="1096"/>
      <c r="I10" s="1195"/>
      <c r="J10" s="1098"/>
    </row>
    <row r="11" spans="1:10" ht="12.75" hidden="1" customHeight="1">
      <c r="A11" s="1081"/>
      <c r="B11" s="1096"/>
      <c r="C11" s="1304"/>
      <c r="D11" s="1096"/>
      <c r="E11" s="1304"/>
      <c r="F11" s="1096"/>
      <c r="G11" s="1195"/>
      <c r="H11" s="1096"/>
      <c r="I11" s="1195"/>
      <c r="J11" s="1098"/>
    </row>
    <row r="12" spans="1:10" ht="54.75" thickBot="1">
      <c r="A12" s="1324"/>
      <c r="B12" s="12" t="s">
        <v>48</v>
      </c>
      <c r="C12" s="126" t="s">
        <v>6</v>
      </c>
      <c r="D12" s="12" t="s">
        <v>31</v>
      </c>
      <c r="E12" s="122"/>
      <c r="F12" s="12" t="s">
        <v>31</v>
      </c>
      <c r="G12" s="109"/>
      <c r="H12" s="12" t="s">
        <v>31</v>
      </c>
      <c r="I12" s="109"/>
      <c r="J12" s="54"/>
    </row>
    <row r="13" spans="1:10" ht="31.5" customHeight="1" thickBot="1">
      <c r="A13" s="133"/>
      <c r="B13" s="117"/>
      <c r="C13" s="127"/>
      <c r="D13" s="117"/>
      <c r="E13" s="118"/>
      <c r="F13" s="117"/>
      <c r="G13" s="107"/>
      <c r="H13" s="117"/>
      <c r="I13" s="107"/>
      <c r="J13" s="99">
        <f>(C13*0.25)+(E13*0.25)+(G13*0.25)+(I13*0.25)</f>
        <v>0</v>
      </c>
    </row>
    <row r="14" spans="1:10" ht="24" customHeight="1" thickBot="1">
      <c r="A14" s="134"/>
      <c r="B14" s="117"/>
      <c r="C14" s="127"/>
      <c r="D14" s="117"/>
      <c r="E14" s="123"/>
      <c r="F14" s="117"/>
      <c r="G14" s="107"/>
      <c r="H14" s="117"/>
      <c r="I14" s="107"/>
      <c r="J14" s="119">
        <f>(C14*0.25)+(E14*0.25)+(G14*0.25)+(I14*0.25)</f>
        <v>0</v>
      </c>
    </row>
    <row r="15" spans="1:10" ht="35.25" customHeight="1" thickBot="1">
      <c r="A15" s="134"/>
      <c r="B15" s="117"/>
      <c r="C15" s="127"/>
      <c r="D15" s="117"/>
      <c r="E15" s="123"/>
      <c r="F15" s="117"/>
      <c r="G15" s="107"/>
      <c r="H15" s="117"/>
      <c r="I15" s="107"/>
      <c r="J15" s="119">
        <f t="shared" ref="J15:J21" si="0">(C15*0.25)+(E15*0.25)+(G15*0.25)+(I15*0.25)</f>
        <v>0</v>
      </c>
    </row>
    <row r="16" spans="1:10" ht="30.75" customHeight="1" thickBot="1">
      <c r="A16" s="134"/>
      <c r="B16" s="117"/>
      <c r="C16" s="127"/>
      <c r="D16" s="117"/>
      <c r="E16" s="123"/>
      <c r="F16" s="117"/>
      <c r="G16" s="107"/>
      <c r="H16" s="117"/>
      <c r="I16" s="107"/>
      <c r="J16" s="119">
        <f t="shared" si="0"/>
        <v>0</v>
      </c>
    </row>
    <row r="17" spans="1:10" ht="30" customHeight="1" thickBot="1">
      <c r="A17" s="134"/>
      <c r="B17" s="117"/>
      <c r="C17" s="127"/>
      <c r="D17" s="117"/>
      <c r="E17" s="123"/>
      <c r="F17" s="117"/>
      <c r="G17" s="107"/>
      <c r="H17" s="117"/>
      <c r="I17" s="107"/>
      <c r="J17" s="119">
        <f t="shared" si="0"/>
        <v>0</v>
      </c>
    </row>
    <row r="18" spans="1:10" ht="28.5" customHeight="1" thickBot="1">
      <c r="A18" s="134"/>
      <c r="B18" s="117"/>
      <c r="C18" s="127"/>
      <c r="D18" s="117"/>
      <c r="E18" s="123"/>
      <c r="F18" s="117"/>
      <c r="G18" s="107"/>
      <c r="H18" s="117"/>
      <c r="I18" s="107"/>
      <c r="J18" s="119">
        <f t="shared" si="0"/>
        <v>0</v>
      </c>
    </row>
    <row r="19" spans="1:10" ht="18.75" thickBot="1">
      <c r="A19" s="134"/>
      <c r="B19" s="117"/>
      <c r="C19" s="127"/>
      <c r="D19" s="117"/>
      <c r="E19" s="123"/>
      <c r="F19" s="117"/>
      <c r="G19" s="107"/>
      <c r="H19" s="117"/>
      <c r="I19" s="107"/>
      <c r="J19" s="119">
        <f t="shared" si="0"/>
        <v>0</v>
      </c>
    </row>
    <row r="20" spans="1:10" ht="29.25" customHeight="1" thickBot="1">
      <c r="A20" s="134"/>
      <c r="B20" s="117"/>
      <c r="C20" s="127"/>
      <c r="D20" s="117"/>
      <c r="E20" s="123"/>
      <c r="F20" s="117"/>
      <c r="G20" s="107"/>
      <c r="H20" s="117"/>
      <c r="I20" s="107"/>
      <c r="J20" s="119">
        <f t="shared" si="0"/>
        <v>0</v>
      </c>
    </row>
    <row r="21" spans="1:10" ht="30.75" customHeight="1" thickBot="1">
      <c r="A21" s="134"/>
      <c r="B21" s="117"/>
      <c r="C21" s="127"/>
      <c r="D21" s="117"/>
      <c r="E21" s="123"/>
      <c r="F21" s="117"/>
      <c r="G21" s="107"/>
      <c r="H21" s="117"/>
      <c r="I21" s="107"/>
      <c r="J21" s="119">
        <f t="shared" si="0"/>
        <v>0</v>
      </c>
    </row>
    <row r="22" spans="1:10" ht="24" thickBot="1">
      <c r="A22" s="131" t="s">
        <v>21</v>
      </c>
      <c r="B22" s="130"/>
      <c r="C22" s="129">
        <f>SUM(C13:C21)/9</f>
        <v>0</v>
      </c>
      <c r="D22" s="130"/>
      <c r="E22" s="129">
        <f>SUM(E13:E21)/9</f>
        <v>0</v>
      </c>
      <c r="F22" s="130"/>
      <c r="G22" s="103">
        <f>SUM(G13:G21)/9</f>
        <v>0</v>
      </c>
      <c r="H22" s="130"/>
      <c r="I22" s="129">
        <f>SUM(I13:I21)/9</f>
        <v>0</v>
      </c>
      <c r="J22" s="113">
        <f>SUM(J13:J21)/9</f>
        <v>0</v>
      </c>
    </row>
    <row r="23" spans="1:10" ht="18.75" thickBot="1">
      <c r="A23" s="1119" t="s">
        <v>3</v>
      </c>
      <c r="B23" s="1120"/>
      <c r="C23" s="1120"/>
      <c r="D23" s="1120"/>
      <c r="E23" s="1120"/>
      <c r="F23" s="1120"/>
      <c r="G23" s="1120"/>
      <c r="H23" s="1120"/>
      <c r="I23" s="1120"/>
      <c r="J23" s="57"/>
    </row>
    <row r="24" spans="1:10" s="141" customFormat="1" ht="15.75">
      <c r="A24" s="1325" t="s">
        <v>47</v>
      </c>
      <c r="B24" s="1326"/>
      <c r="C24" s="135">
        <v>0.25</v>
      </c>
      <c r="D24" s="138"/>
      <c r="E24" s="139"/>
      <c r="F24" s="138"/>
      <c r="G24" s="140"/>
      <c r="H24" s="138"/>
      <c r="I24" s="140"/>
      <c r="J24" s="136"/>
    </row>
    <row r="25" spans="1:10" s="141" customFormat="1" ht="27.75" customHeight="1">
      <c r="A25" s="1312" t="s">
        <v>55</v>
      </c>
      <c r="B25" s="1313"/>
      <c r="C25" s="1313"/>
      <c r="D25" s="1314"/>
      <c r="E25" s="135">
        <v>0.25</v>
      </c>
      <c r="F25" s="83"/>
      <c r="G25" s="142"/>
      <c r="H25" s="83"/>
      <c r="I25" s="142"/>
      <c r="J25" s="137"/>
    </row>
    <row r="26" spans="1:10" s="141" customFormat="1" ht="15.75">
      <c r="A26" s="1312" t="s">
        <v>54</v>
      </c>
      <c r="B26" s="1313"/>
      <c r="C26" s="1313"/>
      <c r="D26" s="1313"/>
      <c r="E26" s="1313"/>
      <c r="F26" s="1314"/>
      <c r="G26" s="132">
        <v>0.25</v>
      </c>
      <c r="H26" s="83"/>
      <c r="I26" s="142"/>
      <c r="J26" s="137"/>
    </row>
    <row r="27" spans="1:10" s="141" customFormat="1" ht="15.75">
      <c r="A27" s="1312" t="s">
        <v>51</v>
      </c>
      <c r="B27" s="1313"/>
      <c r="C27" s="1313"/>
      <c r="D27" s="1313"/>
      <c r="E27" s="1313"/>
      <c r="F27" s="1313"/>
      <c r="G27" s="1313"/>
      <c r="H27" s="1314"/>
      <c r="I27" s="132">
        <v>0.25</v>
      </c>
      <c r="J27" s="137"/>
    </row>
    <row r="29" spans="1:10" ht="33.75">
      <c r="A29" s="7" t="s">
        <v>29</v>
      </c>
      <c r="B29" s="1044" t="s">
        <v>28</v>
      </c>
      <c r="C29" s="125"/>
      <c r="D29" s="49" t="s">
        <v>58</v>
      </c>
      <c r="E29" s="121" t="s">
        <v>87</v>
      </c>
      <c r="F29" s="116"/>
      <c r="G29" s="120"/>
      <c r="H29" s="116"/>
      <c r="I29" s="108"/>
      <c r="J29" s="55"/>
    </row>
    <row r="30" spans="1:10" ht="13.5" thickBot="1">
      <c r="A30" s="8" t="s">
        <v>15</v>
      </c>
      <c r="B30" s="1076" t="s">
        <v>0</v>
      </c>
      <c r="C30" s="1076"/>
      <c r="D30" s="1076"/>
      <c r="E30" s="1076"/>
      <c r="F30" s="1076"/>
      <c r="G30" s="1076"/>
      <c r="H30" s="1076"/>
      <c r="I30" s="1076"/>
      <c r="J30" s="1076"/>
    </row>
    <row r="31" spans="1:10" ht="18.75" customHeight="1" thickBot="1">
      <c r="A31" s="72"/>
      <c r="B31" s="1077" t="s">
        <v>59</v>
      </c>
      <c r="C31" s="1079"/>
      <c r="D31" s="1077" t="s">
        <v>62</v>
      </c>
      <c r="E31" s="1078"/>
      <c r="F31" s="143"/>
      <c r="G31" s="143"/>
      <c r="H31" s="143"/>
      <c r="I31" s="143"/>
      <c r="J31" s="56"/>
    </row>
    <row r="32" spans="1:10">
      <c r="A32" s="1080"/>
      <c r="B32" s="1085" t="s">
        <v>60</v>
      </c>
      <c r="C32" s="1317" t="s">
        <v>26</v>
      </c>
      <c r="D32" s="1085" t="s">
        <v>61</v>
      </c>
      <c r="E32" s="1317" t="s">
        <v>26</v>
      </c>
      <c r="F32" s="1085"/>
      <c r="G32" s="1200"/>
      <c r="H32" s="1085"/>
      <c r="I32" s="1200"/>
      <c r="J32" s="1098" t="s">
        <v>1</v>
      </c>
    </row>
    <row r="33" spans="1:10">
      <c r="A33" s="1081"/>
      <c r="B33" s="1096"/>
      <c r="C33" s="1304"/>
      <c r="D33" s="1096"/>
      <c r="E33" s="1304"/>
      <c r="F33" s="1096"/>
      <c r="G33" s="1195"/>
      <c r="H33" s="1096"/>
      <c r="I33" s="1195"/>
      <c r="J33" s="1098"/>
    </row>
    <row r="34" spans="1:10">
      <c r="A34" s="1081"/>
      <c r="B34" s="1096"/>
      <c r="C34" s="1304"/>
      <c r="D34" s="1096"/>
      <c r="E34" s="1304"/>
      <c r="F34" s="1096"/>
      <c r="G34" s="1195"/>
      <c r="H34" s="1096"/>
      <c r="I34" s="1195"/>
      <c r="J34" s="1098"/>
    </row>
    <row r="35" spans="1:10">
      <c r="A35" s="1081"/>
      <c r="B35" s="1096"/>
      <c r="C35" s="1304"/>
      <c r="D35" s="1096"/>
      <c r="E35" s="1304"/>
      <c r="F35" s="1096"/>
      <c r="G35" s="1195"/>
      <c r="H35" s="1096"/>
      <c r="I35" s="1195"/>
      <c r="J35" s="1098"/>
    </row>
    <row r="36" spans="1:10">
      <c r="A36" s="1081"/>
      <c r="B36" s="1096"/>
      <c r="C36" s="1304"/>
      <c r="D36" s="1096"/>
      <c r="E36" s="1304"/>
      <c r="F36" s="1096"/>
      <c r="G36" s="1195"/>
      <c r="H36" s="1096"/>
      <c r="I36" s="1195"/>
      <c r="J36" s="1098"/>
    </row>
    <row r="37" spans="1:10">
      <c r="A37" s="1081"/>
      <c r="B37" s="1096"/>
      <c r="C37" s="1304"/>
      <c r="D37" s="1096"/>
      <c r="E37" s="1304"/>
      <c r="F37" s="1096"/>
      <c r="G37" s="1195"/>
      <c r="H37" s="1096"/>
      <c r="I37" s="1195"/>
      <c r="J37" s="1098"/>
    </row>
    <row r="38" spans="1:10">
      <c r="A38" s="1081"/>
      <c r="B38" s="1096"/>
      <c r="C38" s="1304"/>
      <c r="D38" s="1096"/>
      <c r="E38" s="1304"/>
      <c r="F38" s="1096"/>
      <c r="G38" s="1195"/>
      <c r="H38" s="1096"/>
      <c r="I38" s="1195"/>
      <c r="J38" s="1098"/>
    </row>
    <row r="39" spans="1:10">
      <c r="A39" s="1081"/>
      <c r="B39" s="1096"/>
      <c r="C39" s="1304"/>
      <c r="D39" s="1096"/>
      <c r="E39" s="1304"/>
      <c r="F39" s="1096"/>
      <c r="G39" s="1195"/>
      <c r="H39" s="1096"/>
      <c r="I39" s="1195"/>
      <c r="J39" s="1098"/>
    </row>
    <row r="40" spans="1:10" ht="18.75" thickBot="1">
      <c r="A40" s="1324"/>
      <c r="B40" s="12">
        <v>25</v>
      </c>
      <c r="C40" s="126" t="s">
        <v>6</v>
      </c>
      <c r="D40" s="12">
        <v>40</v>
      </c>
      <c r="E40" s="122"/>
      <c r="F40" s="12"/>
      <c r="G40" s="109"/>
      <c r="H40" s="12"/>
      <c r="I40" s="109"/>
      <c r="J40" s="54"/>
    </row>
    <row r="41" spans="1:10" ht="18.75" thickBot="1">
      <c r="A41" s="133"/>
      <c r="B41" s="117"/>
      <c r="C41" s="127">
        <f>(B41/$B$40)</f>
        <v>0</v>
      </c>
      <c r="D41" s="117"/>
      <c r="E41" s="127">
        <f>(D41/$D$40)</f>
        <v>0</v>
      </c>
      <c r="F41" s="117"/>
      <c r="G41" s="107"/>
      <c r="H41" s="117"/>
      <c r="I41" s="107"/>
      <c r="J41" s="99">
        <f>(C41*0.4)+(E41*0.6)</f>
        <v>0</v>
      </c>
    </row>
    <row r="42" spans="1:10" ht="18.75" thickBot="1">
      <c r="A42" s="134"/>
      <c r="B42" s="117"/>
      <c r="C42" s="127">
        <f t="shared" ref="C42:C49" si="1">(B42/$B$40)</f>
        <v>0</v>
      </c>
      <c r="D42" s="117"/>
      <c r="E42" s="127">
        <f t="shared" ref="E42:E49" si="2">(D42/$D$40)</f>
        <v>0</v>
      </c>
      <c r="F42" s="117"/>
      <c r="G42" s="107"/>
      <c r="H42" s="117"/>
      <c r="I42" s="107"/>
      <c r="J42" s="99">
        <f t="shared" ref="J42:J49" si="3">(C42*0.4)+(E42*0.6)</f>
        <v>0</v>
      </c>
    </row>
    <row r="43" spans="1:10" ht="18.75" thickBot="1">
      <c r="A43" s="134"/>
      <c r="B43" s="117"/>
      <c r="C43" s="127">
        <f t="shared" si="1"/>
        <v>0</v>
      </c>
      <c r="D43" s="117"/>
      <c r="E43" s="127">
        <f t="shared" si="2"/>
        <v>0</v>
      </c>
      <c r="F43" s="117"/>
      <c r="G43" s="107"/>
      <c r="H43" s="117"/>
      <c r="I43" s="107"/>
      <c r="J43" s="99">
        <f t="shared" si="3"/>
        <v>0</v>
      </c>
    </row>
    <row r="44" spans="1:10" ht="18.75" thickBot="1">
      <c r="A44" s="134"/>
      <c r="B44" s="117"/>
      <c r="C44" s="127">
        <f t="shared" si="1"/>
        <v>0</v>
      </c>
      <c r="D44" s="117"/>
      <c r="E44" s="127">
        <f t="shared" si="2"/>
        <v>0</v>
      </c>
      <c r="F44" s="117"/>
      <c r="G44" s="107"/>
      <c r="H44" s="117"/>
      <c r="I44" s="107"/>
      <c r="J44" s="99">
        <f t="shared" si="3"/>
        <v>0</v>
      </c>
    </row>
    <row r="45" spans="1:10" ht="18.75" thickBot="1">
      <c r="A45" s="134"/>
      <c r="B45" s="117"/>
      <c r="C45" s="127">
        <f t="shared" si="1"/>
        <v>0</v>
      </c>
      <c r="D45" s="117"/>
      <c r="E45" s="127">
        <f t="shared" si="2"/>
        <v>0</v>
      </c>
      <c r="F45" s="117"/>
      <c r="G45" s="107"/>
      <c r="H45" s="117"/>
      <c r="I45" s="107"/>
      <c r="J45" s="99">
        <f t="shared" si="3"/>
        <v>0</v>
      </c>
    </row>
    <row r="46" spans="1:10" ht="18.75" thickBot="1">
      <c r="A46" s="134"/>
      <c r="B46" s="117"/>
      <c r="C46" s="127">
        <f t="shared" si="1"/>
        <v>0</v>
      </c>
      <c r="D46" s="117"/>
      <c r="E46" s="127">
        <f t="shared" si="2"/>
        <v>0</v>
      </c>
      <c r="F46" s="117"/>
      <c r="G46" s="107"/>
      <c r="H46" s="117"/>
      <c r="I46" s="107"/>
      <c r="J46" s="99">
        <f t="shared" si="3"/>
        <v>0</v>
      </c>
    </row>
    <row r="47" spans="1:10" ht="18.75" thickBot="1">
      <c r="A47" s="134"/>
      <c r="B47" s="117"/>
      <c r="C47" s="127">
        <f t="shared" si="1"/>
        <v>0</v>
      </c>
      <c r="D47" s="117"/>
      <c r="E47" s="127">
        <f t="shared" si="2"/>
        <v>0</v>
      </c>
      <c r="F47" s="117"/>
      <c r="G47" s="107"/>
      <c r="H47" s="117"/>
      <c r="I47" s="107"/>
      <c r="J47" s="99">
        <f t="shared" si="3"/>
        <v>0</v>
      </c>
    </row>
    <row r="48" spans="1:10" ht="18.75" thickBot="1">
      <c r="A48" s="134"/>
      <c r="B48" s="117"/>
      <c r="C48" s="127">
        <f t="shared" si="1"/>
        <v>0</v>
      </c>
      <c r="D48" s="117"/>
      <c r="E48" s="127">
        <f t="shared" si="2"/>
        <v>0</v>
      </c>
      <c r="F48" s="117"/>
      <c r="G48" s="107"/>
      <c r="H48" s="117"/>
      <c r="I48" s="107"/>
      <c r="J48" s="99">
        <f t="shared" si="3"/>
        <v>0</v>
      </c>
    </row>
    <row r="49" spans="1:10" ht="18.75" thickBot="1">
      <c r="A49" s="134"/>
      <c r="B49" s="117"/>
      <c r="C49" s="127">
        <f t="shared" si="1"/>
        <v>0</v>
      </c>
      <c r="D49" s="117"/>
      <c r="E49" s="127">
        <f t="shared" si="2"/>
        <v>0</v>
      </c>
      <c r="F49" s="117"/>
      <c r="G49" s="107"/>
      <c r="H49" s="117"/>
      <c r="I49" s="107"/>
      <c r="J49" s="99">
        <f t="shared" si="3"/>
        <v>0</v>
      </c>
    </row>
    <row r="50" spans="1:10" ht="24" thickBot="1">
      <c r="A50" s="131" t="s">
        <v>21</v>
      </c>
      <c r="B50" s="130"/>
      <c r="C50" s="129">
        <f>SUM(C41:C49)/9</f>
        <v>0</v>
      </c>
      <c r="D50" s="130"/>
      <c r="E50" s="129">
        <f>SUM(E41:E49)/9</f>
        <v>0</v>
      </c>
      <c r="F50" s="130"/>
      <c r="G50" s="103"/>
      <c r="H50" s="130"/>
      <c r="I50" s="129"/>
      <c r="J50" s="113">
        <f>SUM(J41:J49)/9</f>
        <v>0</v>
      </c>
    </row>
    <row r="51" spans="1:10" ht="18.75" thickBot="1">
      <c r="A51" s="1119" t="s">
        <v>3</v>
      </c>
      <c r="B51" s="1120"/>
      <c r="C51" s="1120"/>
      <c r="D51" s="1120"/>
      <c r="E51" s="1120"/>
      <c r="F51" s="1120"/>
      <c r="G51" s="1120"/>
      <c r="H51" s="1120"/>
      <c r="I51" s="1120"/>
      <c r="J51" s="57"/>
    </row>
    <row r="52" spans="1:10" ht="15.75">
      <c r="A52" s="1327" t="s">
        <v>63</v>
      </c>
      <c r="B52" s="1328"/>
      <c r="C52" s="135">
        <v>0.4</v>
      </c>
      <c r="D52" s="138"/>
      <c r="E52" s="139"/>
      <c r="F52" s="138"/>
      <c r="G52" s="140"/>
      <c r="H52" s="138"/>
      <c r="I52" s="140"/>
      <c r="J52" s="136"/>
    </row>
    <row r="53" spans="1:10" ht="15.75">
      <c r="A53" s="1329" t="s">
        <v>673</v>
      </c>
      <c r="B53" s="1330"/>
      <c r="C53" s="1330"/>
      <c r="D53" s="1331"/>
      <c r="E53" s="135">
        <v>0.6</v>
      </c>
      <c r="F53" s="83"/>
      <c r="G53" s="142"/>
      <c r="H53" s="83"/>
      <c r="I53" s="142"/>
      <c r="J53" s="137"/>
    </row>
    <row r="54" spans="1:10" ht="15.75">
      <c r="A54" s="1312"/>
      <c r="B54" s="1313"/>
      <c r="C54" s="1313"/>
      <c r="D54" s="1313"/>
      <c r="E54" s="1313"/>
      <c r="F54" s="1314"/>
      <c r="G54" s="132"/>
      <c r="H54" s="83"/>
      <c r="I54" s="142"/>
      <c r="J54" s="137"/>
    </row>
    <row r="55" spans="1:10" ht="15.75">
      <c r="A55" s="1312"/>
      <c r="B55" s="1313"/>
      <c r="C55" s="1313"/>
      <c r="D55" s="1313"/>
      <c r="E55" s="1313"/>
      <c r="F55" s="1313"/>
      <c r="G55" s="1313"/>
      <c r="H55" s="1314"/>
      <c r="I55" s="132"/>
      <c r="J55" s="137"/>
    </row>
    <row r="60" spans="1:10" ht="33">
      <c r="A60" s="7" t="s">
        <v>64</v>
      </c>
      <c r="B60" s="632" t="s">
        <v>28</v>
      </c>
      <c r="C60" s="220" t="s">
        <v>88</v>
      </c>
      <c r="D60" s="145"/>
      <c r="E60" s="121"/>
      <c r="F60" s="116"/>
      <c r="G60" s="120"/>
      <c r="H60" s="116"/>
      <c r="I60" s="108"/>
      <c r="J60" s="55"/>
    </row>
    <row r="61" spans="1:10" ht="13.5" thickBot="1">
      <c r="A61" s="8" t="s">
        <v>15</v>
      </c>
      <c r="B61" s="1076" t="s">
        <v>0</v>
      </c>
      <c r="C61" s="1076"/>
      <c r="D61" s="1076"/>
      <c r="E61" s="1076"/>
      <c r="F61" s="1076"/>
      <c r="G61" s="1076"/>
      <c r="H61" s="1076"/>
      <c r="I61" s="1076"/>
      <c r="J61" s="1076"/>
    </row>
    <row r="62" spans="1:10" ht="18.75" thickBot="1">
      <c r="A62" s="72"/>
      <c r="B62" s="1077"/>
      <c r="C62" s="1079"/>
      <c r="D62" s="1077"/>
      <c r="E62" s="1078"/>
      <c r="F62" s="1078"/>
      <c r="G62" s="1078"/>
      <c r="H62" s="1078"/>
      <c r="I62" s="1078"/>
      <c r="J62" s="56"/>
    </row>
    <row r="63" spans="1:10">
      <c r="A63" s="1080"/>
      <c r="B63" s="1085" t="s">
        <v>107</v>
      </c>
      <c r="C63" s="1317"/>
      <c r="D63" s="1085" t="s">
        <v>71</v>
      </c>
      <c r="E63" s="1317"/>
      <c r="F63" s="1085" t="s">
        <v>70</v>
      </c>
      <c r="G63" s="1200"/>
      <c r="H63" s="1085" t="s">
        <v>73</v>
      </c>
      <c r="I63" s="1200"/>
      <c r="J63" s="1098" t="s">
        <v>1</v>
      </c>
    </row>
    <row r="64" spans="1:10">
      <c r="A64" s="1081"/>
      <c r="B64" s="1096"/>
      <c r="C64" s="1304"/>
      <c r="D64" s="1096"/>
      <c r="E64" s="1304"/>
      <c r="F64" s="1096"/>
      <c r="G64" s="1195"/>
      <c r="H64" s="1096"/>
      <c r="I64" s="1195"/>
      <c r="J64" s="1098"/>
    </row>
    <row r="65" spans="1:10">
      <c r="A65" s="1081"/>
      <c r="B65" s="1096"/>
      <c r="C65" s="1304"/>
      <c r="D65" s="1096"/>
      <c r="E65" s="1304"/>
      <c r="F65" s="1096"/>
      <c r="G65" s="1195"/>
      <c r="H65" s="1096"/>
      <c r="I65" s="1195"/>
      <c r="J65" s="1098"/>
    </row>
    <row r="66" spans="1:10">
      <c r="A66" s="1081"/>
      <c r="B66" s="1096"/>
      <c r="C66" s="1304"/>
      <c r="D66" s="1096"/>
      <c r="E66" s="1304"/>
      <c r="F66" s="1096"/>
      <c r="G66" s="1195"/>
      <c r="H66" s="1096"/>
      <c r="I66" s="1195"/>
      <c r="J66" s="1098"/>
    </row>
    <row r="67" spans="1:10">
      <c r="A67" s="1081"/>
      <c r="B67" s="1096"/>
      <c r="C67" s="1304"/>
      <c r="D67" s="1096"/>
      <c r="E67" s="1304"/>
      <c r="F67" s="1096"/>
      <c r="G67" s="1195"/>
      <c r="H67" s="1096"/>
      <c r="I67" s="1195"/>
      <c r="J67" s="1098"/>
    </row>
    <row r="68" spans="1:10">
      <c r="A68" s="1081"/>
      <c r="B68" s="1096"/>
      <c r="C68" s="1304"/>
      <c r="D68" s="1096"/>
      <c r="E68" s="1304"/>
      <c r="F68" s="1096"/>
      <c r="G68" s="1195"/>
      <c r="H68" s="1096"/>
      <c r="I68" s="1195"/>
      <c r="J68" s="1098"/>
    </row>
    <row r="69" spans="1:10">
      <c r="A69" s="1081"/>
      <c r="B69" s="1096"/>
      <c r="C69" s="1304"/>
      <c r="D69" s="1096"/>
      <c r="E69" s="1304"/>
      <c r="F69" s="1096"/>
      <c r="G69" s="1195"/>
      <c r="H69" s="1096"/>
      <c r="I69" s="1195"/>
      <c r="J69" s="1098"/>
    </row>
    <row r="70" spans="1:10">
      <c r="A70" s="1081"/>
      <c r="B70" s="1096"/>
      <c r="C70" s="1304"/>
      <c r="D70" s="1096"/>
      <c r="E70" s="1304"/>
      <c r="F70" s="1096"/>
      <c r="G70" s="1195"/>
      <c r="H70" s="1096"/>
      <c r="I70" s="1195"/>
      <c r="J70" s="1098"/>
    </row>
    <row r="71" spans="1:10" ht="72.75" thickBot="1">
      <c r="A71" s="1324"/>
      <c r="B71" s="12" t="s">
        <v>440</v>
      </c>
      <c r="C71" s="126" t="s">
        <v>6</v>
      </c>
      <c r="D71" s="12">
        <v>44</v>
      </c>
      <c r="E71" s="122" t="s">
        <v>6</v>
      </c>
      <c r="F71" s="12">
        <v>20</v>
      </c>
      <c r="G71" s="109" t="s">
        <v>6</v>
      </c>
      <c r="H71" s="12">
        <v>20</v>
      </c>
      <c r="I71" s="109" t="s">
        <v>6</v>
      </c>
      <c r="J71" s="54"/>
    </row>
    <row r="72" spans="1:10" ht="18.75" thickBot="1">
      <c r="A72" s="133"/>
      <c r="B72" s="292"/>
      <c r="C72" s="127">
        <f>J116</f>
        <v>0</v>
      </c>
      <c r="D72" s="230"/>
      <c r="E72" s="118">
        <f>D72/44</f>
        <v>0</v>
      </c>
      <c r="F72" s="117"/>
      <c r="G72" s="107">
        <f>F72/20</f>
        <v>0</v>
      </c>
      <c r="H72" s="117"/>
      <c r="I72" s="107">
        <f>H72/20</f>
        <v>0</v>
      </c>
      <c r="J72" s="99">
        <f>(C72*0.25)+(E72*0.25)+(G72*0.25)+(I72*0.25)</f>
        <v>0</v>
      </c>
    </row>
    <row r="73" spans="1:10" ht="18.75" thickBot="1">
      <c r="A73" s="134"/>
      <c r="B73" s="292"/>
      <c r="C73" s="127">
        <f t="shared" ref="C73:C79" si="4">J117</f>
        <v>0</v>
      </c>
      <c r="D73" s="230"/>
      <c r="E73" s="118">
        <f t="shared" ref="E73:E79" si="5">D73/44</f>
        <v>0</v>
      </c>
      <c r="F73" s="117"/>
      <c r="G73" s="107">
        <f t="shared" ref="G73:G79" si="6">F73/20</f>
        <v>0</v>
      </c>
      <c r="H73" s="117"/>
      <c r="I73" s="107">
        <f t="shared" ref="I73:I79" si="7">H73/20</f>
        <v>0</v>
      </c>
      <c r="J73" s="99">
        <f t="shared" ref="J73:J79" si="8">(C73*0.25)+(E73*0.25)+(G73*0.25)+(I73*0.25)</f>
        <v>0</v>
      </c>
    </row>
    <row r="74" spans="1:10" ht="18.75" thickBot="1">
      <c r="A74" s="134"/>
      <c r="B74" s="292"/>
      <c r="C74" s="127">
        <f t="shared" si="4"/>
        <v>0</v>
      </c>
      <c r="D74" s="230"/>
      <c r="E74" s="118">
        <f t="shared" si="5"/>
        <v>0</v>
      </c>
      <c r="F74" s="117"/>
      <c r="G74" s="107">
        <f t="shared" si="6"/>
        <v>0</v>
      </c>
      <c r="H74" s="117"/>
      <c r="I74" s="107">
        <f t="shared" si="7"/>
        <v>0</v>
      </c>
      <c r="J74" s="99">
        <f t="shared" si="8"/>
        <v>0</v>
      </c>
    </row>
    <row r="75" spans="1:10" ht="18.75" thickBot="1">
      <c r="A75" s="134"/>
      <c r="B75" s="292"/>
      <c r="C75" s="127">
        <f t="shared" si="4"/>
        <v>0</v>
      </c>
      <c r="D75" s="230"/>
      <c r="E75" s="118">
        <f t="shared" si="5"/>
        <v>0</v>
      </c>
      <c r="F75" s="117"/>
      <c r="G75" s="107">
        <f t="shared" si="6"/>
        <v>0</v>
      </c>
      <c r="H75" s="117"/>
      <c r="I75" s="107">
        <f t="shared" si="7"/>
        <v>0</v>
      </c>
      <c r="J75" s="99">
        <f t="shared" si="8"/>
        <v>0</v>
      </c>
    </row>
    <row r="76" spans="1:10" ht="18.75" thickBot="1">
      <c r="A76" s="134"/>
      <c r="B76" s="292"/>
      <c r="C76" s="127">
        <f t="shared" si="4"/>
        <v>0</v>
      </c>
      <c r="D76" s="230"/>
      <c r="E76" s="118">
        <f t="shared" si="5"/>
        <v>0</v>
      </c>
      <c r="F76" s="117"/>
      <c r="G76" s="107">
        <f t="shared" si="6"/>
        <v>0</v>
      </c>
      <c r="H76" s="117"/>
      <c r="I76" s="107">
        <f t="shared" si="7"/>
        <v>0</v>
      </c>
      <c r="J76" s="99">
        <f t="shared" si="8"/>
        <v>0</v>
      </c>
    </row>
    <row r="77" spans="1:10" ht="18.75" thickBot="1">
      <c r="A77" s="134"/>
      <c r="B77" s="292"/>
      <c r="C77" s="127">
        <f t="shared" si="4"/>
        <v>0</v>
      </c>
      <c r="D77" s="230"/>
      <c r="E77" s="118">
        <f t="shared" si="5"/>
        <v>0</v>
      </c>
      <c r="F77" s="117"/>
      <c r="G77" s="107">
        <f t="shared" si="6"/>
        <v>0</v>
      </c>
      <c r="H77" s="117"/>
      <c r="I77" s="107">
        <f t="shared" si="7"/>
        <v>0</v>
      </c>
      <c r="J77" s="99">
        <f t="shared" si="8"/>
        <v>0</v>
      </c>
    </row>
    <row r="78" spans="1:10" ht="18.75" thickBot="1">
      <c r="A78" s="134"/>
      <c r="B78" s="292"/>
      <c r="C78" s="127">
        <f t="shared" si="4"/>
        <v>0</v>
      </c>
      <c r="D78" s="230"/>
      <c r="E78" s="118">
        <f t="shared" si="5"/>
        <v>0</v>
      </c>
      <c r="F78" s="117"/>
      <c r="G78" s="107">
        <f t="shared" si="6"/>
        <v>0</v>
      </c>
      <c r="H78" s="117"/>
      <c r="I78" s="107">
        <f t="shared" si="7"/>
        <v>0</v>
      </c>
      <c r="J78" s="99">
        <f t="shared" si="8"/>
        <v>0</v>
      </c>
    </row>
    <row r="79" spans="1:10" ht="18.75" thickBot="1">
      <c r="A79" s="134"/>
      <c r="B79" s="292"/>
      <c r="C79" s="127">
        <f t="shared" si="4"/>
        <v>0</v>
      </c>
      <c r="D79" s="230"/>
      <c r="E79" s="118">
        <f t="shared" si="5"/>
        <v>0</v>
      </c>
      <c r="F79" s="117"/>
      <c r="G79" s="107">
        <f t="shared" si="6"/>
        <v>0</v>
      </c>
      <c r="H79" s="117"/>
      <c r="I79" s="107">
        <f t="shared" si="7"/>
        <v>0</v>
      </c>
      <c r="J79" s="99">
        <f t="shared" si="8"/>
        <v>0</v>
      </c>
    </row>
    <row r="80" spans="1:10" ht="24" thickBot="1">
      <c r="A80" s="131" t="s">
        <v>21</v>
      </c>
      <c r="B80" s="130"/>
      <c r="C80" s="129">
        <f>SUM(C72:C79)/8</f>
        <v>0</v>
      </c>
      <c r="D80" s="130"/>
      <c r="E80" s="129">
        <f>SUM(E72:E79)/8</f>
        <v>0</v>
      </c>
      <c r="F80" s="130">
        <f>SUM(F72:F79)/8</f>
        <v>0</v>
      </c>
      <c r="G80" s="103">
        <f>SUM(G72:G79)/8</f>
        <v>0</v>
      </c>
      <c r="H80" s="130"/>
      <c r="I80" s="129">
        <f>SUM(I72:I79)/8</f>
        <v>0</v>
      </c>
      <c r="J80" s="113">
        <f>SUM(J72:J79)/8</f>
        <v>0</v>
      </c>
    </row>
    <row r="81" spans="1:17" ht="18.75" thickBot="1">
      <c r="A81" s="1119" t="s">
        <v>3</v>
      </c>
      <c r="B81" s="1120"/>
      <c r="C81" s="1120"/>
      <c r="D81" s="1120"/>
      <c r="E81" s="1120"/>
      <c r="F81" s="1120"/>
      <c r="G81" s="1120"/>
      <c r="H81" s="1120"/>
      <c r="I81" s="1120"/>
      <c r="J81" s="57"/>
    </row>
    <row r="82" spans="1:17" ht="15.75">
      <c r="A82" s="1233" t="s">
        <v>138</v>
      </c>
      <c r="B82" s="1234"/>
      <c r="C82" s="135">
        <v>0.25</v>
      </c>
      <c r="D82" s="138"/>
      <c r="E82" s="139"/>
      <c r="F82" s="138"/>
      <c r="G82" s="140"/>
      <c r="H82" s="138"/>
      <c r="I82" s="140"/>
      <c r="J82" s="136"/>
    </row>
    <row r="83" spans="1:17" ht="15.75">
      <c r="A83" s="1312" t="s">
        <v>71</v>
      </c>
      <c r="B83" s="1313"/>
      <c r="C83" s="1313"/>
      <c r="D83" s="1314"/>
      <c r="E83" s="135">
        <v>0.25</v>
      </c>
      <c r="F83" s="83"/>
      <c r="G83" s="142"/>
      <c r="H83" s="83"/>
      <c r="I83" s="142"/>
      <c r="J83" s="137"/>
    </row>
    <row r="84" spans="1:17" ht="15.75">
      <c r="A84" s="1312" t="s">
        <v>72</v>
      </c>
      <c r="B84" s="1313"/>
      <c r="C84" s="1313"/>
      <c r="D84" s="1313"/>
      <c r="E84" s="1313"/>
      <c r="F84" s="1314"/>
      <c r="G84" s="132">
        <v>0.25</v>
      </c>
      <c r="H84" s="83"/>
      <c r="I84" s="142"/>
      <c r="J84" s="137"/>
    </row>
    <row r="85" spans="1:17" ht="15.75">
      <c r="A85" s="1312" t="s">
        <v>73</v>
      </c>
      <c r="B85" s="1313"/>
      <c r="C85" s="1313"/>
      <c r="D85" s="1313"/>
      <c r="E85" s="1313"/>
      <c r="F85" s="1313"/>
      <c r="G85" s="1313"/>
      <c r="H85" s="1314"/>
      <c r="I85" s="132">
        <v>0.25</v>
      </c>
      <c r="J85" s="137"/>
    </row>
    <row r="90" spans="1:17" ht="30">
      <c r="A90" s="3"/>
      <c r="B90" s="161" t="s">
        <v>71</v>
      </c>
      <c r="C90" s="3"/>
      <c r="D90" s="3"/>
      <c r="E90" s="68"/>
      <c r="F90" s="70"/>
      <c r="G90" s="220" t="s">
        <v>88</v>
      </c>
      <c r="H90" s="111"/>
      <c r="I90" s="3"/>
      <c r="J90" s="3"/>
      <c r="K90" s="3"/>
      <c r="L90" s="3"/>
      <c r="M90" s="68"/>
      <c r="N90" s="3"/>
      <c r="O90" s="60"/>
      <c r="P90" s="3"/>
      <c r="Q90" s="3"/>
    </row>
    <row r="91" spans="1:17" ht="20.25">
      <c r="A91" s="3"/>
      <c r="B91" s="1318" t="s">
        <v>89</v>
      </c>
      <c r="C91" s="1319"/>
      <c r="D91" s="1319"/>
      <c r="E91" s="1319"/>
      <c r="F91" s="1319"/>
      <c r="G91" s="1319"/>
      <c r="H91" s="1320"/>
      <c r="I91" s="1321" t="s">
        <v>90</v>
      </c>
      <c r="J91" s="1322"/>
      <c r="K91" s="1323"/>
      <c r="L91" s="1310" t="s">
        <v>93</v>
      </c>
      <c r="M91" s="1311"/>
      <c r="N91" s="164"/>
      <c r="O91" s="219"/>
    </row>
    <row r="92" spans="1:17" ht="12.75" customHeight="1">
      <c r="A92" s="226" t="s">
        <v>91</v>
      </c>
      <c r="B92" s="200">
        <v>1</v>
      </c>
      <c r="C92" s="198">
        <v>2</v>
      </c>
      <c r="D92" s="198">
        <v>3</v>
      </c>
      <c r="E92" s="198">
        <v>4</v>
      </c>
      <c r="F92" s="198">
        <v>5</v>
      </c>
      <c r="G92" s="200">
        <v>6</v>
      </c>
      <c r="H92" s="198">
        <v>7</v>
      </c>
      <c r="I92" s="202">
        <v>8</v>
      </c>
      <c r="J92" s="202">
        <v>9</v>
      </c>
      <c r="K92" s="202">
        <v>10</v>
      </c>
      <c r="L92" s="225">
        <v>11</v>
      </c>
      <c r="M92" s="225">
        <v>12</v>
      </c>
      <c r="N92" s="221"/>
      <c r="O92" s="181"/>
    </row>
    <row r="93" spans="1:17" ht="13.5" customHeight="1" thickBot="1">
      <c r="A93" s="227" t="s">
        <v>92</v>
      </c>
      <c r="B93" s="228">
        <v>6</v>
      </c>
      <c r="C93" s="229">
        <v>3</v>
      </c>
      <c r="D93" s="229">
        <v>3</v>
      </c>
      <c r="E93" s="229">
        <v>6</v>
      </c>
      <c r="F93" s="229">
        <v>6</v>
      </c>
      <c r="G93" s="229">
        <v>3</v>
      </c>
      <c r="H93" s="229">
        <v>3</v>
      </c>
      <c r="I93" s="229">
        <v>3</v>
      </c>
      <c r="J93" s="229">
        <v>2</v>
      </c>
      <c r="K93" s="229">
        <v>3</v>
      </c>
      <c r="L93" s="229">
        <v>3</v>
      </c>
      <c r="M93" s="229">
        <v>3</v>
      </c>
      <c r="N93" s="222">
        <f t="shared" ref="N93:N101" si="9">SUM(B93:M93)</f>
        <v>44</v>
      </c>
      <c r="O93" s="190" t="s">
        <v>6</v>
      </c>
    </row>
    <row r="94" spans="1:17" ht="18.75" thickBot="1">
      <c r="A94" s="50"/>
      <c r="B94" s="199"/>
      <c r="C94" s="199"/>
      <c r="D94" s="199"/>
      <c r="E94" s="199"/>
      <c r="F94" s="199"/>
      <c r="G94" s="199"/>
      <c r="H94" s="199"/>
      <c r="I94" s="203"/>
      <c r="J94" s="203"/>
      <c r="K94" s="203"/>
      <c r="L94" s="224"/>
      <c r="M94" s="224"/>
      <c r="N94" s="191">
        <f t="shared" si="9"/>
        <v>0</v>
      </c>
      <c r="O94" s="215">
        <f>N94/44</f>
        <v>0</v>
      </c>
    </row>
    <row r="95" spans="1:17" ht="18.75" thickBot="1">
      <c r="A95" s="51"/>
      <c r="B95" s="199"/>
      <c r="C95" s="199"/>
      <c r="D95" s="199"/>
      <c r="E95" s="199"/>
      <c r="F95" s="199"/>
      <c r="G95" s="199"/>
      <c r="H95" s="199"/>
      <c r="I95" s="203"/>
      <c r="J95" s="203"/>
      <c r="K95" s="203"/>
      <c r="L95" s="224"/>
      <c r="M95" s="224"/>
      <c r="N95" s="191">
        <f t="shared" si="9"/>
        <v>0</v>
      </c>
      <c r="O95" s="215">
        <f t="shared" ref="O95:O101" si="10">N95/44</f>
        <v>0</v>
      </c>
    </row>
    <row r="96" spans="1:17" ht="32.25" customHeight="1" thickBot="1">
      <c r="A96" s="51"/>
      <c r="B96" s="199"/>
      <c r="C96" s="199"/>
      <c r="D96" s="199"/>
      <c r="E96" s="199"/>
      <c r="F96" s="199"/>
      <c r="G96" s="199"/>
      <c r="H96" s="199"/>
      <c r="I96" s="203"/>
      <c r="J96" s="203"/>
      <c r="K96" s="203"/>
      <c r="L96" s="224"/>
      <c r="M96" s="224"/>
      <c r="N96" s="191">
        <f t="shared" si="9"/>
        <v>0</v>
      </c>
      <c r="O96" s="215">
        <f t="shared" si="10"/>
        <v>0</v>
      </c>
    </row>
    <row r="97" spans="1:17" ht="35.25" customHeight="1" thickBot="1">
      <c r="A97" s="51"/>
      <c r="B97" s="199"/>
      <c r="C97" s="199"/>
      <c r="D97" s="199"/>
      <c r="E97" s="199"/>
      <c r="F97" s="199"/>
      <c r="G97" s="199"/>
      <c r="H97" s="199"/>
      <c r="I97" s="203"/>
      <c r="J97" s="203"/>
      <c r="K97" s="203"/>
      <c r="L97" s="224"/>
      <c r="M97" s="224"/>
      <c r="N97" s="191">
        <f t="shared" si="9"/>
        <v>0</v>
      </c>
      <c r="O97" s="215">
        <f t="shared" si="10"/>
        <v>0</v>
      </c>
    </row>
    <row r="98" spans="1:17" ht="39.75" customHeight="1" thickBot="1">
      <c r="A98" s="51"/>
      <c r="B98" s="199"/>
      <c r="C98" s="199"/>
      <c r="D98" s="199"/>
      <c r="E98" s="199"/>
      <c r="F98" s="199"/>
      <c r="G98" s="199"/>
      <c r="H98" s="199"/>
      <c r="I98" s="203"/>
      <c r="J98" s="203"/>
      <c r="K98" s="203"/>
      <c r="L98" s="224"/>
      <c r="M98" s="224"/>
      <c r="N98" s="191">
        <f t="shared" si="9"/>
        <v>0</v>
      </c>
      <c r="O98" s="215">
        <f t="shared" si="10"/>
        <v>0</v>
      </c>
    </row>
    <row r="99" spans="1:17" ht="18.75" thickBot="1">
      <c r="A99" s="51"/>
      <c r="B99" s="199"/>
      <c r="C99" s="199"/>
      <c r="D99" s="199"/>
      <c r="E99" s="199"/>
      <c r="F99" s="199"/>
      <c r="G99" s="199"/>
      <c r="H99" s="199"/>
      <c r="I99" s="203"/>
      <c r="J99" s="203"/>
      <c r="K99" s="203"/>
      <c r="L99" s="224"/>
      <c r="M99" s="224"/>
      <c r="N99" s="191">
        <f t="shared" si="9"/>
        <v>0</v>
      </c>
      <c r="O99" s="215">
        <f t="shared" si="10"/>
        <v>0</v>
      </c>
    </row>
    <row r="100" spans="1:17" ht="30" customHeight="1" thickBot="1">
      <c r="A100" s="51"/>
      <c r="B100" s="199"/>
      <c r="C100" s="199"/>
      <c r="D100" s="199"/>
      <c r="E100" s="199"/>
      <c r="F100" s="199"/>
      <c r="G100" s="199"/>
      <c r="H100" s="199"/>
      <c r="I100" s="203"/>
      <c r="J100" s="203"/>
      <c r="K100" s="203"/>
      <c r="L100" s="224"/>
      <c r="M100" s="224"/>
      <c r="N100" s="191">
        <f t="shared" si="9"/>
        <v>0</v>
      </c>
      <c r="O100" s="215">
        <f t="shared" si="10"/>
        <v>0</v>
      </c>
    </row>
    <row r="101" spans="1:17" ht="30.75" customHeight="1" thickBot="1">
      <c r="A101" s="51"/>
      <c r="B101" s="199"/>
      <c r="C101" s="199"/>
      <c r="D101" s="199"/>
      <c r="E101" s="199"/>
      <c r="F101" s="199"/>
      <c r="G101" s="199"/>
      <c r="H101" s="199"/>
      <c r="I101" s="203"/>
      <c r="J101" s="203"/>
      <c r="K101" s="203"/>
      <c r="L101" s="224"/>
      <c r="M101" s="224"/>
      <c r="N101" s="191">
        <f t="shared" si="9"/>
        <v>0</v>
      </c>
      <c r="O101" s="215">
        <f t="shared" si="10"/>
        <v>0</v>
      </c>
    </row>
    <row r="102" spans="1:17" ht="18">
      <c r="A102" s="16"/>
      <c r="B102" s="16"/>
      <c r="C102" s="16"/>
      <c r="D102" s="16"/>
      <c r="E102" s="16"/>
      <c r="F102" s="159"/>
      <c r="G102" s="16"/>
      <c r="H102" s="185"/>
      <c r="I102" s="16"/>
      <c r="J102" s="16"/>
      <c r="K102" s="16"/>
      <c r="L102" s="16"/>
      <c r="M102" s="16"/>
      <c r="N102" s="16"/>
      <c r="O102" s="59"/>
      <c r="P102" s="179"/>
      <c r="Q102" s="179"/>
    </row>
    <row r="103" spans="1:17" ht="18.75" thickBot="1">
      <c r="A103" s="173"/>
      <c r="B103" s="173"/>
      <c r="C103" s="173"/>
      <c r="D103" s="173"/>
      <c r="E103" s="173"/>
      <c r="F103" s="293"/>
      <c r="G103" s="173"/>
      <c r="H103" s="294"/>
      <c r="I103" s="173"/>
      <c r="J103" s="173"/>
      <c r="K103" s="173"/>
      <c r="L103" s="173"/>
      <c r="M103" s="173"/>
      <c r="N103" s="173"/>
      <c r="O103" s="172"/>
      <c r="P103" s="173"/>
      <c r="Q103" s="173"/>
    </row>
    <row r="104" spans="1:17" ht="33.75" thickBot="1">
      <c r="A104" s="7" t="s">
        <v>64</v>
      </c>
      <c r="B104" s="116" t="s">
        <v>28</v>
      </c>
      <c r="C104" s="1077" t="s">
        <v>441</v>
      </c>
      <c r="D104" s="1078"/>
      <c r="E104" s="1078"/>
      <c r="F104" s="1078"/>
      <c r="G104" s="1078"/>
      <c r="H104" s="1078"/>
      <c r="I104" s="1078"/>
      <c r="J104" s="1078"/>
      <c r="K104" s="173"/>
      <c r="L104" s="173"/>
      <c r="M104" s="173"/>
      <c r="N104" s="173"/>
      <c r="O104" s="172"/>
      <c r="P104" s="173"/>
      <c r="Q104" s="173"/>
    </row>
    <row r="105" spans="1:17" ht="18">
      <c r="A105" s="8" t="s">
        <v>15</v>
      </c>
      <c r="B105" s="1076" t="s">
        <v>88</v>
      </c>
      <c r="C105" s="1076"/>
      <c r="D105" s="1076"/>
      <c r="E105" s="1076"/>
      <c r="F105" s="1076"/>
      <c r="G105" s="1076"/>
      <c r="H105" s="1076"/>
      <c r="I105" s="1076"/>
      <c r="J105" s="1076"/>
      <c r="K105" s="173"/>
      <c r="L105" s="173"/>
      <c r="M105" s="173"/>
      <c r="N105" s="173"/>
      <c r="O105" s="172"/>
      <c r="P105" s="173"/>
      <c r="Q105" s="173"/>
    </row>
    <row r="106" spans="1:17" ht="18.75" customHeight="1">
      <c r="A106" s="72" t="s">
        <v>140</v>
      </c>
      <c r="B106" s="1238" t="s">
        <v>139</v>
      </c>
      <c r="C106" s="1239"/>
      <c r="D106" s="1239"/>
      <c r="E106" s="1239"/>
      <c r="F106" s="1239"/>
      <c r="G106" s="1239"/>
      <c r="H106" s="1239"/>
      <c r="I106" s="1239"/>
      <c r="J106" s="1239"/>
      <c r="K106" s="173"/>
      <c r="L106" s="173"/>
      <c r="M106" s="173"/>
      <c r="N106" s="173"/>
      <c r="O106" s="172"/>
      <c r="P106" s="173"/>
      <c r="Q106" s="173"/>
    </row>
    <row r="107" spans="1:17" ht="18">
      <c r="A107" s="295" t="s">
        <v>133</v>
      </c>
      <c r="B107" s="1085" t="s">
        <v>130</v>
      </c>
      <c r="C107" s="1317"/>
      <c r="D107" s="1085" t="s">
        <v>131</v>
      </c>
      <c r="E107" s="1317"/>
      <c r="F107" s="1085" t="s">
        <v>132</v>
      </c>
      <c r="G107" s="1200"/>
      <c r="H107" s="1085"/>
      <c r="I107" s="1200"/>
      <c r="J107" s="1098" t="s">
        <v>1</v>
      </c>
      <c r="K107" s="173"/>
      <c r="L107" s="173"/>
      <c r="M107" s="173"/>
      <c r="N107" s="173"/>
      <c r="O107" s="172"/>
      <c r="P107" s="173"/>
      <c r="Q107" s="173"/>
    </row>
    <row r="108" spans="1:17" ht="18">
      <c r="A108" s="296" t="s">
        <v>134</v>
      </c>
      <c r="B108" s="1096"/>
      <c r="C108" s="1304"/>
      <c r="D108" s="1096"/>
      <c r="E108" s="1304"/>
      <c r="F108" s="1096"/>
      <c r="G108" s="1195"/>
      <c r="H108" s="1096"/>
      <c r="I108" s="1195"/>
      <c r="J108" s="1098"/>
      <c r="K108" s="173"/>
      <c r="L108" s="173"/>
      <c r="M108" s="173"/>
      <c r="N108" s="173"/>
      <c r="O108" s="172"/>
      <c r="P108" s="173"/>
      <c r="Q108" s="173"/>
    </row>
    <row r="109" spans="1:17" ht="18">
      <c r="A109" s="296" t="s">
        <v>135</v>
      </c>
      <c r="B109" s="1096"/>
      <c r="C109" s="1304"/>
      <c r="D109" s="1096"/>
      <c r="E109" s="1304"/>
      <c r="F109" s="1096"/>
      <c r="G109" s="1195"/>
      <c r="H109" s="1096"/>
      <c r="I109" s="1195"/>
      <c r="J109" s="1098"/>
      <c r="K109" s="173"/>
      <c r="L109" s="173"/>
      <c r="M109" s="173"/>
      <c r="N109" s="173"/>
      <c r="O109" s="172"/>
      <c r="P109" s="173"/>
      <c r="Q109" s="173"/>
    </row>
    <row r="110" spans="1:17" ht="18">
      <c r="A110" s="296" t="s">
        <v>136</v>
      </c>
      <c r="B110" s="1096"/>
      <c r="C110" s="1304"/>
      <c r="D110" s="1096"/>
      <c r="E110" s="1304"/>
      <c r="F110" s="1096"/>
      <c r="G110" s="1195"/>
      <c r="H110" s="1096"/>
      <c r="I110" s="1195"/>
      <c r="J110" s="1098"/>
      <c r="K110" s="173"/>
      <c r="L110" s="173"/>
      <c r="M110" s="173"/>
      <c r="N110" s="173"/>
      <c r="O110" s="172"/>
      <c r="P110" s="173"/>
      <c r="Q110" s="173"/>
    </row>
    <row r="111" spans="1:17" ht="18">
      <c r="A111" s="296" t="s">
        <v>137</v>
      </c>
      <c r="B111" s="1096"/>
      <c r="C111" s="1304"/>
      <c r="D111" s="1096"/>
      <c r="E111" s="1304"/>
      <c r="F111" s="1096"/>
      <c r="G111" s="1195"/>
      <c r="H111" s="1096"/>
      <c r="I111" s="1195"/>
      <c r="J111" s="1098"/>
      <c r="K111" s="173"/>
      <c r="L111" s="173"/>
      <c r="M111" s="173"/>
      <c r="N111" s="173"/>
      <c r="O111" s="172"/>
      <c r="P111" s="173"/>
      <c r="Q111" s="173"/>
    </row>
    <row r="112" spans="1:17" ht="18">
      <c r="A112" s="290"/>
      <c r="B112" s="1096"/>
      <c r="C112" s="1304"/>
      <c r="D112" s="1096"/>
      <c r="E112" s="1304"/>
      <c r="F112" s="1096"/>
      <c r="G112" s="1195"/>
      <c r="H112" s="1096"/>
      <c r="I112" s="1195"/>
      <c r="J112" s="1098"/>
      <c r="K112" s="173"/>
      <c r="L112" s="173"/>
      <c r="M112" s="173"/>
      <c r="N112" s="173"/>
      <c r="O112" s="172"/>
      <c r="P112" s="173"/>
      <c r="Q112" s="173"/>
    </row>
    <row r="113" spans="1:17" ht="18.75" customHeight="1">
      <c r="A113" s="290"/>
      <c r="B113" s="1096"/>
      <c r="C113" s="1304"/>
      <c r="D113" s="1096"/>
      <c r="E113" s="1304"/>
      <c r="F113" s="1096"/>
      <c r="G113" s="1195"/>
      <c r="H113" s="1096"/>
      <c r="I113" s="1195"/>
      <c r="J113" s="1098"/>
      <c r="K113" s="173"/>
      <c r="L113" s="173"/>
      <c r="M113" s="173"/>
      <c r="N113" s="173"/>
      <c r="O113" s="172"/>
      <c r="P113" s="173"/>
      <c r="Q113" s="173"/>
    </row>
    <row r="114" spans="1:17" ht="18" customHeight="1">
      <c r="A114" s="290"/>
      <c r="B114" s="1096"/>
      <c r="C114" s="1304"/>
      <c r="D114" s="1096"/>
      <c r="E114" s="1304"/>
      <c r="F114" s="1096"/>
      <c r="G114" s="1195"/>
      <c r="H114" s="1096"/>
      <c r="I114" s="1195"/>
      <c r="J114" s="1098"/>
      <c r="K114" s="173"/>
      <c r="L114" s="173"/>
      <c r="M114" s="173"/>
      <c r="N114" s="173"/>
      <c r="O114" s="172"/>
      <c r="P114" s="173"/>
      <c r="Q114" s="173"/>
    </row>
    <row r="115" spans="1:17" ht="18.75" thickBot="1">
      <c r="A115" s="291"/>
      <c r="B115" s="12">
        <v>33.299999999999997</v>
      </c>
      <c r="C115" s="126" t="s">
        <v>6</v>
      </c>
      <c r="D115" s="12">
        <v>33.4</v>
      </c>
      <c r="E115" s="122" t="s">
        <v>6</v>
      </c>
      <c r="F115" s="12">
        <v>33.299999999999997</v>
      </c>
      <c r="G115" s="109" t="s">
        <v>6</v>
      </c>
      <c r="H115" s="12"/>
      <c r="I115" s="109" t="s">
        <v>6</v>
      </c>
      <c r="J115" s="54"/>
      <c r="K115" s="173"/>
      <c r="L115" s="173"/>
      <c r="M115" s="173"/>
      <c r="N115" s="173"/>
      <c r="O115" s="172"/>
      <c r="P115" s="173"/>
      <c r="Q115" s="173"/>
    </row>
    <row r="116" spans="1:17" ht="18.75" thickBot="1">
      <c r="A116" s="133"/>
      <c r="B116" s="117"/>
      <c r="C116" s="127"/>
      <c r="D116" s="230"/>
      <c r="E116" s="118"/>
      <c r="F116" s="117"/>
      <c r="G116" s="107"/>
      <c r="H116" s="117"/>
      <c r="I116" s="107"/>
      <c r="J116" s="99">
        <f>(C116+E116)/2</f>
        <v>0</v>
      </c>
      <c r="K116" s="173"/>
      <c r="L116" s="173"/>
      <c r="M116" s="173"/>
      <c r="N116" s="173"/>
      <c r="O116" s="172"/>
      <c r="P116" s="173"/>
      <c r="Q116" s="173"/>
    </row>
    <row r="117" spans="1:17" ht="18.75" thickBot="1">
      <c r="A117" s="134"/>
      <c r="B117" s="117"/>
      <c r="C117" s="127"/>
      <c r="D117" s="230"/>
      <c r="E117" s="118"/>
      <c r="F117" s="117"/>
      <c r="G117" s="107"/>
      <c r="H117" s="117"/>
      <c r="I117" s="107"/>
      <c r="J117" s="99">
        <f>(C117+E117+G117)/3</f>
        <v>0</v>
      </c>
      <c r="K117" s="173"/>
      <c r="L117" s="173"/>
      <c r="M117" s="173"/>
      <c r="N117" s="173"/>
      <c r="O117" s="172"/>
      <c r="P117" s="173"/>
      <c r="Q117" s="173"/>
    </row>
    <row r="118" spans="1:17" ht="18.75" thickBot="1">
      <c r="A118" s="134"/>
      <c r="B118" s="117"/>
      <c r="C118" s="127"/>
      <c r="D118" s="230"/>
      <c r="E118" s="118"/>
      <c r="F118" s="117"/>
      <c r="G118" s="107"/>
      <c r="H118" s="117"/>
      <c r="I118" s="107"/>
      <c r="J118" s="99">
        <f>(C118+E118+G118)/3</f>
        <v>0</v>
      </c>
      <c r="K118" s="173"/>
      <c r="L118" s="173"/>
      <c r="M118" s="173"/>
      <c r="N118" s="173"/>
      <c r="O118" s="172"/>
      <c r="P118" s="173"/>
      <c r="Q118" s="173"/>
    </row>
    <row r="119" spans="1:17" ht="18.75" thickBot="1">
      <c r="A119" s="134"/>
      <c r="B119" s="117"/>
      <c r="C119" s="127"/>
      <c r="D119" s="230"/>
      <c r="E119" s="118"/>
      <c r="F119" s="117"/>
      <c r="G119" s="107"/>
      <c r="H119" s="117"/>
      <c r="I119" s="107"/>
      <c r="J119" s="99">
        <f t="shared" ref="J119:J120" si="11">(C119+E119)/2</f>
        <v>0</v>
      </c>
      <c r="K119" s="173"/>
      <c r="L119" s="173"/>
      <c r="M119" s="173"/>
      <c r="N119" s="173"/>
      <c r="O119" s="172"/>
      <c r="P119" s="173"/>
      <c r="Q119" s="173"/>
    </row>
    <row r="120" spans="1:17" ht="18.75" thickBot="1">
      <c r="A120" s="134"/>
      <c r="B120" s="117"/>
      <c r="C120" s="127"/>
      <c r="D120" s="230"/>
      <c r="E120" s="118"/>
      <c r="F120" s="117"/>
      <c r="G120" s="107"/>
      <c r="H120" s="117"/>
      <c r="I120" s="107"/>
      <c r="J120" s="99">
        <f t="shared" si="11"/>
        <v>0</v>
      </c>
      <c r="K120" s="173"/>
      <c r="L120" s="173"/>
      <c r="M120" s="173"/>
      <c r="N120" s="173"/>
      <c r="O120" s="172"/>
      <c r="P120" s="173"/>
      <c r="Q120" s="173"/>
    </row>
    <row r="121" spans="1:17" ht="18.75" thickBot="1">
      <c r="A121" s="134"/>
      <c r="B121" s="117"/>
      <c r="C121" s="127"/>
      <c r="D121" s="230"/>
      <c r="E121" s="118"/>
      <c r="F121" s="117"/>
      <c r="G121" s="107"/>
      <c r="H121" s="117"/>
      <c r="I121" s="107"/>
      <c r="J121" s="99">
        <f t="shared" ref="J121:J122" si="12">(C121+E121+G121)/3</f>
        <v>0</v>
      </c>
      <c r="K121" s="173"/>
      <c r="L121" s="173"/>
      <c r="M121" s="173"/>
      <c r="N121" s="173"/>
      <c r="O121" s="172"/>
      <c r="P121" s="173"/>
      <c r="Q121" s="173"/>
    </row>
    <row r="122" spans="1:17" ht="18.75" thickBot="1">
      <c r="A122" s="134"/>
      <c r="B122" s="117"/>
      <c r="C122" s="127"/>
      <c r="D122" s="230"/>
      <c r="E122" s="118"/>
      <c r="F122" s="117"/>
      <c r="G122" s="107"/>
      <c r="H122" s="117"/>
      <c r="I122" s="107"/>
      <c r="J122" s="99">
        <f t="shared" si="12"/>
        <v>0</v>
      </c>
      <c r="K122" s="173"/>
      <c r="L122" s="173"/>
      <c r="M122" s="173"/>
      <c r="N122" s="173"/>
      <c r="O122" s="172"/>
      <c r="P122" s="173"/>
      <c r="Q122" s="173"/>
    </row>
    <row r="123" spans="1:17" ht="18.75" thickBot="1">
      <c r="A123" s="134"/>
      <c r="B123" s="117"/>
      <c r="C123" s="127"/>
      <c r="D123" s="230"/>
      <c r="E123" s="118"/>
      <c r="F123" s="117"/>
      <c r="G123" s="107"/>
      <c r="H123" s="117"/>
      <c r="I123" s="107"/>
      <c r="J123" s="99">
        <f>(C123+E123)/2</f>
        <v>0</v>
      </c>
      <c r="K123" s="173"/>
      <c r="L123" s="173"/>
      <c r="M123" s="173"/>
      <c r="N123" s="173"/>
      <c r="O123" s="172"/>
      <c r="P123" s="173"/>
      <c r="Q123" s="173"/>
    </row>
    <row r="124" spans="1:17" ht="24" thickBot="1">
      <c r="A124" s="131" t="s">
        <v>21</v>
      </c>
      <c r="B124" s="130"/>
      <c r="C124" s="129">
        <f>SUM(C116:C123)/8</f>
        <v>0</v>
      </c>
      <c r="D124" s="130"/>
      <c r="E124" s="129">
        <f>SUM(E116:E123)/8</f>
        <v>0</v>
      </c>
      <c r="F124" s="130">
        <f>SUM(F116:F123)/8</f>
        <v>0</v>
      </c>
      <c r="G124" s="103">
        <f>SUM(G116:G123)/8</f>
        <v>0</v>
      </c>
      <c r="H124" s="130"/>
      <c r="I124" s="129">
        <f>SUM(I116:I123)/8</f>
        <v>0</v>
      </c>
      <c r="J124" s="113">
        <f>SUM(J116:J123)/8</f>
        <v>0</v>
      </c>
      <c r="K124" s="173"/>
      <c r="L124" s="173"/>
      <c r="M124" s="173"/>
      <c r="N124" s="173"/>
      <c r="O124" s="172"/>
      <c r="P124" s="173"/>
      <c r="Q124" s="173"/>
    </row>
    <row r="125" spans="1:17" ht="18.75" thickBot="1">
      <c r="A125" s="1119" t="s">
        <v>3</v>
      </c>
      <c r="B125" s="1120"/>
      <c r="C125" s="1139"/>
      <c r="D125" s="1120"/>
      <c r="E125" s="1120"/>
      <c r="F125" s="1120"/>
      <c r="G125" s="1120"/>
      <c r="H125" s="1120"/>
      <c r="I125" s="1120"/>
      <c r="J125" s="57"/>
      <c r="K125" s="173"/>
      <c r="L125" s="173"/>
      <c r="M125" s="173"/>
      <c r="N125" s="173"/>
      <c r="O125" s="172"/>
      <c r="P125" s="173"/>
      <c r="Q125" s="173"/>
    </row>
    <row r="126" spans="1:17" ht="15.75">
      <c r="A126" s="1233" t="s">
        <v>108</v>
      </c>
      <c r="B126" s="1234"/>
      <c r="C126" s="1235" t="s">
        <v>442</v>
      </c>
      <c r="D126" s="1236"/>
      <c r="E126" s="1236"/>
      <c r="F126" s="1236"/>
      <c r="G126" s="1236"/>
      <c r="H126" s="1236"/>
      <c r="I126" s="1237"/>
      <c r="J126" s="135">
        <v>0.2</v>
      </c>
    </row>
    <row r="127" spans="1:17">
      <c r="C127" s="243"/>
      <c r="D127" s="244"/>
      <c r="E127" s="243"/>
      <c r="F127" s="244"/>
      <c r="G127" s="186"/>
      <c r="H127" s="244"/>
      <c r="I127" s="186"/>
    </row>
    <row r="128" spans="1:17">
      <c r="C128" s="243"/>
      <c r="D128" s="244"/>
      <c r="E128" s="243"/>
      <c r="F128" s="244"/>
      <c r="G128" s="186"/>
      <c r="H128" s="244"/>
      <c r="I128" s="186"/>
    </row>
    <row r="129" spans="1:10">
      <c r="C129" s="243"/>
      <c r="D129" s="244"/>
      <c r="E129" s="243"/>
      <c r="F129" s="244"/>
      <c r="G129" s="186"/>
      <c r="H129" s="244"/>
      <c r="I129" s="186"/>
    </row>
    <row r="130" spans="1:10">
      <c r="C130" s="243"/>
      <c r="D130" s="244"/>
      <c r="E130" s="243"/>
      <c r="F130" s="244"/>
      <c r="G130" s="186"/>
      <c r="H130" s="244"/>
      <c r="I130" s="186"/>
    </row>
    <row r="131" spans="1:10" ht="33">
      <c r="A131" s="7" t="s">
        <v>74</v>
      </c>
      <c r="B131" s="1045" t="s">
        <v>28</v>
      </c>
      <c r="C131" s="246" t="s">
        <v>53</v>
      </c>
      <c r="D131" s="247" t="s">
        <v>56</v>
      </c>
      <c r="E131" s="248"/>
      <c r="F131" s="249"/>
      <c r="G131" s="248"/>
      <c r="H131" s="248"/>
      <c r="I131" s="188"/>
      <c r="J131" s="55"/>
    </row>
    <row r="132" spans="1:10">
      <c r="A132" s="776" t="s">
        <v>15</v>
      </c>
      <c r="B132" s="1241"/>
      <c r="C132" s="1241"/>
      <c r="D132" s="1241"/>
      <c r="E132" s="1241"/>
      <c r="F132" s="1241"/>
      <c r="G132" s="1241"/>
      <c r="H132" s="1241"/>
      <c r="I132" s="1241"/>
      <c r="J132" s="1241"/>
    </row>
    <row r="133" spans="1:10" ht="18">
      <c r="A133" s="72"/>
      <c r="B133" s="1239"/>
      <c r="C133" s="1239"/>
      <c r="D133" s="1239"/>
      <c r="E133" s="1239"/>
      <c r="F133" s="733"/>
      <c r="G133" s="733"/>
      <c r="H133" s="733"/>
      <c r="I133" s="733"/>
      <c r="J133" s="681"/>
    </row>
    <row r="134" spans="1:10">
      <c r="A134" s="1080"/>
      <c r="B134" s="1096" t="s">
        <v>545</v>
      </c>
      <c r="C134" s="1304"/>
      <c r="D134" s="1096" t="s">
        <v>542</v>
      </c>
      <c r="E134" s="1304"/>
      <c r="F134" s="1096" t="s">
        <v>543</v>
      </c>
      <c r="G134" s="1195"/>
      <c r="H134" s="1098" t="s">
        <v>1</v>
      </c>
      <c r="I134" s="1283"/>
      <c r="J134" s="1285"/>
    </row>
    <row r="135" spans="1:10">
      <c r="A135" s="1081"/>
      <c r="B135" s="1096"/>
      <c r="C135" s="1304"/>
      <c r="D135" s="1096"/>
      <c r="E135" s="1304"/>
      <c r="F135" s="1096"/>
      <c r="G135" s="1195"/>
      <c r="H135" s="1098"/>
      <c r="I135" s="1283"/>
      <c r="J135" s="1285"/>
    </row>
    <row r="136" spans="1:10">
      <c r="A136" s="1081"/>
      <c r="B136" s="1096"/>
      <c r="C136" s="1304"/>
      <c r="D136" s="1096"/>
      <c r="E136" s="1304"/>
      <c r="F136" s="1096"/>
      <c r="G136" s="1195"/>
      <c r="H136" s="1098"/>
      <c r="I136" s="1283"/>
      <c r="J136" s="1285"/>
    </row>
    <row r="137" spans="1:10">
      <c r="A137" s="1081"/>
      <c r="B137" s="1096"/>
      <c r="C137" s="1304"/>
      <c r="D137" s="1096"/>
      <c r="E137" s="1304"/>
      <c r="F137" s="1096"/>
      <c r="G137" s="1195"/>
      <c r="H137" s="1098"/>
      <c r="I137" s="1283"/>
      <c r="J137" s="1285"/>
    </row>
    <row r="138" spans="1:10">
      <c r="A138" s="1081"/>
      <c r="B138" s="1096"/>
      <c r="C138" s="1304"/>
      <c r="D138" s="1096"/>
      <c r="E138" s="1304"/>
      <c r="F138" s="1096"/>
      <c r="G138" s="1195"/>
      <c r="H138" s="1098"/>
      <c r="I138" s="1283"/>
      <c r="J138" s="1285"/>
    </row>
    <row r="139" spans="1:10">
      <c r="A139" s="1081"/>
      <c r="B139" s="1096"/>
      <c r="C139" s="1304"/>
      <c r="D139" s="1096"/>
      <c r="E139" s="1304"/>
      <c r="F139" s="1096"/>
      <c r="G139" s="1195"/>
      <c r="H139" s="1098"/>
      <c r="I139" s="1283"/>
      <c r="J139" s="1285"/>
    </row>
    <row r="140" spans="1:10">
      <c r="A140" s="1081"/>
      <c r="B140" s="1096"/>
      <c r="C140" s="1304"/>
      <c r="D140" s="1096"/>
      <c r="E140" s="1304"/>
      <c r="F140" s="1096"/>
      <c r="G140" s="1195"/>
      <c r="H140" s="1098"/>
      <c r="I140" s="1283"/>
      <c r="J140" s="1285"/>
    </row>
    <row r="141" spans="1:10">
      <c r="A141" s="1081"/>
      <c r="B141" s="1096"/>
      <c r="C141" s="1304"/>
      <c r="D141" s="1096"/>
      <c r="E141" s="1304"/>
      <c r="F141" s="1096"/>
      <c r="G141" s="1195"/>
      <c r="H141" s="1098"/>
      <c r="I141" s="1283"/>
      <c r="J141" s="1285"/>
    </row>
    <row r="142" spans="1:10" ht="18.75" thickBot="1">
      <c r="A142" s="1324"/>
      <c r="B142" s="12">
        <v>30</v>
      </c>
      <c r="C142" s="772">
        <v>0.3</v>
      </c>
      <c r="D142" s="12">
        <v>10</v>
      </c>
      <c r="E142" s="772">
        <v>0.3</v>
      </c>
      <c r="F142" s="12">
        <v>20</v>
      </c>
      <c r="G142" s="720">
        <v>0.4</v>
      </c>
      <c r="H142" s="54"/>
      <c r="I142" s="736"/>
      <c r="J142" s="737"/>
    </row>
    <row r="143" spans="1:10" ht="18.75" customHeight="1" thickBot="1">
      <c r="A143" s="101"/>
      <c r="B143" s="117"/>
      <c r="C143" s="127">
        <f>B143/30</f>
        <v>0</v>
      </c>
      <c r="D143" s="117"/>
      <c r="E143" s="127">
        <f>D143/10</f>
        <v>0</v>
      </c>
      <c r="F143" s="644"/>
      <c r="G143" s="107">
        <f>(F143/20)</f>
        <v>0</v>
      </c>
      <c r="H143" s="99">
        <f>(C143*0.3)+(E143*0.3)+(G143*0.4)</f>
        <v>0</v>
      </c>
      <c r="I143" s="738"/>
      <c r="J143" s="741"/>
    </row>
    <row r="144" spans="1:10" ht="18.75" thickBot="1">
      <c r="A144" s="391"/>
      <c r="B144" s="117"/>
      <c r="C144" s="127">
        <f t="shared" ref="C144:C150" si="13">B144/30</f>
        <v>0</v>
      </c>
      <c r="D144" s="117"/>
      <c r="E144" s="127">
        <f t="shared" ref="E144:E150" si="14">D144/10</f>
        <v>0</v>
      </c>
      <c r="F144" s="644"/>
      <c r="G144" s="107">
        <f t="shared" ref="G144:G150" si="15">(F144/20)</f>
        <v>0</v>
      </c>
      <c r="H144" s="99">
        <f t="shared" ref="H144:H150" si="16">(C144*0.3)+(E144*0.3)+(G144*0.4)</f>
        <v>0</v>
      </c>
      <c r="I144" s="738"/>
      <c r="J144" s="741"/>
    </row>
    <row r="145" spans="1:10" ht="18.75" thickBot="1">
      <c r="A145" s="391"/>
      <c r="B145" s="117"/>
      <c r="C145" s="127">
        <f t="shared" si="13"/>
        <v>0</v>
      </c>
      <c r="D145" s="117"/>
      <c r="E145" s="127">
        <f t="shared" si="14"/>
        <v>0</v>
      </c>
      <c r="F145" s="644"/>
      <c r="G145" s="107">
        <f t="shared" si="15"/>
        <v>0</v>
      </c>
      <c r="H145" s="99">
        <f t="shared" si="16"/>
        <v>0</v>
      </c>
      <c r="I145" s="738"/>
      <c r="J145" s="741"/>
    </row>
    <row r="146" spans="1:10" ht="18.75" thickBot="1">
      <c r="A146" s="391"/>
      <c r="B146" s="117"/>
      <c r="C146" s="127">
        <f t="shared" si="13"/>
        <v>0</v>
      </c>
      <c r="D146" s="117"/>
      <c r="E146" s="127">
        <f t="shared" si="14"/>
        <v>0</v>
      </c>
      <c r="F146" s="644"/>
      <c r="G146" s="107">
        <f t="shared" si="15"/>
        <v>0</v>
      </c>
      <c r="H146" s="99">
        <f t="shared" si="16"/>
        <v>0</v>
      </c>
      <c r="I146" s="738"/>
      <c r="J146" s="741"/>
    </row>
    <row r="147" spans="1:10" ht="18.75" thickBot="1">
      <c r="A147" s="391"/>
      <c r="B147" s="117"/>
      <c r="C147" s="127">
        <f t="shared" si="13"/>
        <v>0</v>
      </c>
      <c r="D147" s="117"/>
      <c r="E147" s="127">
        <f t="shared" si="14"/>
        <v>0</v>
      </c>
      <c r="F147" s="644"/>
      <c r="G147" s="107">
        <f t="shared" si="15"/>
        <v>0</v>
      </c>
      <c r="H147" s="99">
        <f t="shared" si="16"/>
        <v>0</v>
      </c>
      <c r="I147" s="738"/>
      <c r="J147" s="741"/>
    </row>
    <row r="148" spans="1:10" ht="18.75" thickBot="1">
      <c r="A148" s="391"/>
      <c r="B148" s="117"/>
      <c r="C148" s="127">
        <f t="shared" si="13"/>
        <v>0</v>
      </c>
      <c r="D148" s="117"/>
      <c r="E148" s="127">
        <f t="shared" si="14"/>
        <v>0</v>
      </c>
      <c r="F148" s="644"/>
      <c r="G148" s="107">
        <f t="shared" si="15"/>
        <v>0</v>
      </c>
      <c r="H148" s="99">
        <f t="shared" si="16"/>
        <v>0</v>
      </c>
      <c r="I148" s="738"/>
      <c r="J148" s="741"/>
    </row>
    <row r="149" spans="1:10" ht="18.75" thickBot="1">
      <c r="A149" s="391"/>
      <c r="B149" s="117"/>
      <c r="C149" s="127">
        <f t="shared" si="13"/>
        <v>0</v>
      </c>
      <c r="D149" s="117"/>
      <c r="E149" s="127">
        <f t="shared" si="14"/>
        <v>0</v>
      </c>
      <c r="F149" s="644"/>
      <c r="G149" s="107">
        <f t="shared" si="15"/>
        <v>0</v>
      </c>
      <c r="H149" s="99">
        <f t="shared" si="16"/>
        <v>0</v>
      </c>
      <c r="I149" s="738"/>
      <c r="J149" s="741"/>
    </row>
    <row r="150" spans="1:10" ht="18.75" thickBot="1">
      <c r="A150" s="391"/>
      <c r="B150" s="117"/>
      <c r="C150" s="127">
        <f t="shared" si="13"/>
        <v>0</v>
      </c>
      <c r="D150" s="117"/>
      <c r="E150" s="127">
        <f t="shared" si="14"/>
        <v>0</v>
      </c>
      <c r="F150" s="644"/>
      <c r="G150" s="107">
        <f t="shared" si="15"/>
        <v>0</v>
      </c>
      <c r="H150" s="99">
        <f t="shared" si="16"/>
        <v>0</v>
      </c>
      <c r="I150" s="738"/>
      <c r="J150" s="741"/>
    </row>
    <row r="151" spans="1:10" ht="23.25">
      <c r="A151" s="131" t="s">
        <v>21</v>
      </c>
      <c r="B151" s="130"/>
      <c r="C151" s="129">
        <f>SUM(C143:C150)/8</f>
        <v>0</v>
      </c>
      <c r="D151" s="130"/>
      <c r="E151" s="129">
        <f>SUM(E143:E150)/8</f>
        <v>0</v>
      </c>
      <c r="F151" s="130"/>
      <c r="G151" s="129">
        <f>SUM(G143:G150)/8</f>
        <v>0</v>
      </c>
      <c r="H151" s="641">
        <f>SUM(H143:H150)/8</f>
        <v>0</v>
      </c>
      <c r="I151" s="743"/>
      <c r="J151" s="414"/>
    </row>
    <row r="152" spans="1:10" ht="23.25">
      <c r="A152" s="638" t="s">
        <v>517</v>
      </c>
      <c r="B152" s="639"/>
      <c r="C152" s="640"/>
      <c r="D152" s="639"/>
      <c r="E152" s="640"/>
      <c r="F152" s="639"/>
      <c r="G152" s="639"/>
      <c r="H152" s="639"/>
      <c r="I152" s="743"/>
      <c r="J152" s="414"/>
    </row>
    <row r="153" spans="1:10" ht="18.75" thickBot="1">
      <c r="A153" s="1289" t="s">
        <v>3</v>
      </c>
      <c r="B153" s="1290"/>
      <c r="C153" s="1100"/>
      <c r="D153" s="1100"/>
      <c r="E153" s="1100"/>
      <c r="F153" s="1100"/>
      <c r="G153" s="1100"/>
      <c r="H153" s="745"/>
      <c r="I153" s="745"/>
      <c r="J153" s="172"/>
    </row>
    <row r="154" spans="1:10" ht="15.75">
      <c r="A154" s="1315" t="s">
        <v>546</v>
      </c>
      <c r="B154" s="1316"/>
      <c r="C154" s="773">
        <v>0.3</v>
      </c>
      <c r="D154" s="747"/>
      <c r="E154" s="774"/>
      <c r="F154" s="747"/>
      <c r="G154" s="748"/>
      <c r="H154" s="747"/>
      <c r="I154" s="748"/>
      <c r="J154" s="749"/>
    </row>
    <row r="155" spans="1:10" ht="15.75">
      <c r="A155" s="1296" t="s">
        <v>541</v>
      </c>
      <c r="B155" s="1296"/>
      <c r="C155" s="1296"/>
      <c r="D155" s="1296"/>
      <c r="E155" s="773">
        <v>0.3</v>
      </c>
      <c r="F155" s="747"/>
      <c r="G155" s="748"/>
      <c r="H155" s="747"/>
      <c r="I155" s="748"/>
      <c r="J155" s="749"/>
    </row>
    <row r="156" spans="1:10" ht="15.75">
      <c r="A156" s="1297" t="s">
        <v>547</v>
      </c>
      <c r="B156" s="1297"/>
      <c r="C156" s="1297"/>
      <c r="D156" s="1297"/>
      <c r="E156" s="1297"/>
      <c r="F156" s="1297"/>
      <c r="G156" s="775">
        <v>0.4</v>
      </c>
      <c r="H156" s="747"/>
      <c r="I156" s="748"/>
      <c r="J156" s="749"/>
    </row>
    <row r="157" spans="1:10">
      <c r="D157" s="244"/>
      <c r="E157" s="243"/>
      <c r="F157" s="244"/>
      <c r="G157" s="186"/>
      <c r="H157" s="244"/>
      <c r="I157" s="186"/>
    </row>
    <row r="158" spans="1:10">
      <c r="D158" s="244"/>
      <c r="E158" s="243"/>
      <c r="F158" s="244"/>
      <c r="G158" s="186"/>
      <c r="H158" s="244"/>
      <c r="I158" s="186"/>
    </row>
    <row r="159" spans="1:10" ht="33">
      <c r="A159" s="7" t="s">
        <v>74</v>
      </c>
      <c r="B159" s="217" t="s">
        <v>53</v>
      </c>
      <c r="C159" s="247" t="s">
        <v>628</v>
      </c>
      <c r="E159" s="248"/>
      <c r="F159" s="249"/>
      <c r="G159" s="248"/>
      <c r="H159" s="244"/>
      <c r="I159" s="186"/>
    </row>
    <row r="160" spans="1:10" ht="30">
      <c r="A160" s="891" t="s">
        <v>629</v>
      </c>
      <c r="B160" s="1301" t="s">
        <v>95</v>
      </c>
      <c r="C160" s="1301"/>
      <c r="D160" s="1301"/>
      <c r="E160" s="1301"/>
      <c r="F160" s="1301"/>
      <c r="G160" s="1301"/>
      <c r="H160" s="1301"/>
      <c r="I160" s="186"/>
    </row>
    <row r="161" spans="1:9" ht="20.25">
      <c r="A161" s="3"/>
      <c r="B161" s="192" t="s">
        <v>97</v>
      </c>
      <c r="C161" s="556"/>
      <c r="D161" s="192" t="s">
        <v>98</v>
      </c>
      <c r="E161" s="643"/>
      <c r="F161" s="192" t="s">
        <v>104</v>
      </c>
      <c r="G161" s="236"/>
      <c r="H161" s="239"/>
      <c r="I161" s="186"/>
    </row>
    <row r="162" spans="1:9" ht="25.5">
      <c r="A162" s="226"/>
      <c r="B162" s="231" t="s">
        <v>96</v>
      </c>
      <c r="C162" s="232" t="s">
        <v>105</v>
      </c>
      <c r="D162" s="235" t="s">
        <v>106</v>
      </c>
      <c r="E162" s="232" t="s">
        <v>105</v>
      </c>
      <c r="F162" s="235" t="s">
        <v>106</v>
      </c>
      <c r="G162" s="237"/>
      <c r="H162" s="218"/>
      <c r="I162" s="186"/>
    </row>
    <row r="163" spans="1:9" ht="16.5" thickBot="1">
      <c r="A163" s="227" t="s">
        <v>92</v>
      </c>
      <c r="B163" s="231">
        <v>24</v>
      </c>
      <c r="C163" s="232"/>
      <c r="D163" s="232">
        <v>3</v>
      </c>
      <c r="E163" s="232"/>
      <c r="F163" s="232">
        <v>3</v>
      </c>
      <c r="G163" s="238">
        <f>SUM(B163:F163)</f>
        <v>30</v>
      </c>
      <c r="H163" s="240" t="s">
        <v>6</v>
      </c>
      <c r="I163" s="186"/>
    </row>
    <row r="164" spans="1:9" ht="18.75" thickBot="1">
      <c r="A164" s="50"/>
      <c r="B164" s="233"/>
      <c r="C164" s="233"/>
      <c r="D164" s="233"/>
      <c r="E164" s="233"/>
      <c r="F164" s="233"/>
      <c r="G164" s="238">
        <f t="shared" ref="G164:G171" si="17">SUM(B164:F164)</f>
        <v>0</v>
      </c>
      <c r="H164" s="163">
        <f>G164/30</f>
        <v>0</v>
      </c>
      <c r="I164" s="186"/>
    </row>
    <row r="165" spans="1:9" ht="18.75" thickBot="1">
      <c r="A165" s="51"/>
      <c r="B165" s="233"/>
      <c r="C165" s="233"/>
      <c r="D165" s="233"/>
      <c r="E165" s="233"/>
      <c r="F165" s="233"/>
      <c r="G165" s="238">
        <f t="shared" si="17"/>
        <v>0</v>
      </c>
      <c r="H165" s="163">
        <f t="shared" ref="H165:H171" si="18">G165/30</f>
        <v>0</v>
      </c>
      <c r="I165" s="186"/>
    </row>
    <row r="166" spans="1:9" ht="34.5" customHeight="1" thickBot="1">
      <c r="A166" s="51"/>
      <c r="B166" s="233"/>
      <c r="C166" s="233"/>
      <c r="D166" s="233"/>
      <c r="E166" s="233"/>
      <c r="F166" s="233"/>
      <c r="G166" s="238">
        <f t="shared" si="17"/>
        <v>0</v>
      </c>
      <c r="H166" s="163">
        <f t="shared" si="18"/>
        <v>0</v>
      </c>
      <c r="I166" s="186"/>
    </row>
    <row r="167" spans="1:9" ht="30" customHeight="1" thickBot="1">
      <c r="A167" s="51"/>
      <c r="B167" s="233"/>
      <c r="C167" s="233"/>
      <c r="D167" s="233"/>
      <c r="E167" s="233"/>
      <c r="F167" s="233"/>
      <c r="G167" s="238">
        <f t="shared" si="17"/>
        <v>0</v>
      </c>
      <c r="H167" s="163">
        <f t="shared" si="18"/>
        <v>0</v>
      </c>
      <c r="I167" s="186"/>
    </row>
    <row r="168" spans="1:9" ht="33.75" customHeight="1" thickBot="1">
      <c r="A168" s="51"/>
      <c r="B168" s="233"/>
      <c r="C168" s="233"/>
      <c r="D168" s="233"/>
      <c r="E168" s="233"/>
      <c r="F168" s="233"/>
      <c r="G168" s="238">
        <f t="shared" si="17"/>
        <v>0</v>
      </c>
      <c r="H168" s="163">
        <f t="shared" si="18"/>
        <v>0</v>
      </c>
      <c r="I168" s="186"/>
    </row>
    <row r="169" spans="1:9" ht="18.75" thickBot="1">
      <c r="A169" s="51"/>
      <c r="B169" s="233"/>
      <c r="C169" s="233"/>
      <c r="D169" s="233"/>
      <c r="E169" s="233"/>
      <c r="F169" s="233"/>
      <c r="G169" s="238">
        <f t="shared" si="17"/>
        <v>0</v>
      </c>
      <c r="H169" s="163">
        <f t="shared" si="18"/>
        <v>0</v>
      </c>
      <c r="I169" s="186"/>
    </row>
    <row r="170" spans="1:9" ht="35.25" customHeight="1" thickBot="1">
      <c r="A170" s="51"/>
      <c r="B170" s="233"/>
      <c r="C170" s="233"/>
      <c r="D170" s="233"/>
      <c r="E170" s="233"/>
      <c r="F170" s="233"/>
      <c r="G170" s="238">
        <f t="shared" si="17"/>
        <v>0</v>
      </c>
      <c r="H170" s="163">
        <f t="shared" si="18"/>
        <v>0</v>
      </c>
      <c r="I170" s="186"/>
    </row>
    <row r="171" spans="1:9" ht="39.75" customHeight="1" thickBot="1">
      <c r="A171" s="51"/>
      <c r="B171" s="233"/>
      <c r="C171" s="233"/>
      <c r="D171" s="233"/>
      <c r="E171" s="233"/>
      <c r="F171" s="233"/>
      <c r="G171" s="238">
        <f t="shared" si="17"/>
        <v>0</v>
      </c>
      <c r="H171" s="163">
        <f t="shared" si="18"/>
        <v>0</v>
      </c>
      <c r="I171" s="186"/>
    </row>
    <row r="172" spans="1:9" ht="26.25">
      <c r="A172" s="245" t="s">
        <v>21</v>
      </c>
      <c r="B172" s="241">
        <f>(SUM(B164:B171)/8)/24</f>
        <v>0</v>
      </c>
      <c r="C172" s="233"/>
      <c r="D172" s="241">
        <f>(SUM(D164:D171)/8)/3</f>
        <v>0</v>
      </c>
      <c r="E172" s="233"/>
      <c r="F172" s="241">
        <f>(SUM(F164:F171)/8)/3</f>
        <v>0</v>
      </c>
      <c r="G172" s="241">
        <f>(SUM(G164:G171)/8)/30</f>
        <v>0</v>
      </c>
      <c r="H172" s="241">
        <f>SUM(H164:H171)/8</f>
        <v>0</v>
      </c>
      <c r="I172" s="186"/>
    </row>
    <row r="173" spans="1:9">
      <c r="E173" s="243"/>
      <c r="F173" s="244"/>
      <c r="G173" s="186"/>
      <c r="I173" s="186"/>
    </row>
    <row r="174" spans="1:9" ht="30" customHeight="1">
      <c r="A174" s="890" t="s">
        <v>101</v>
      </c>
      <c r="B174" s="251" t="s">
        <v>102</v>
      </c>
      <c r="E174" s="243"/>
      <c r="F174" s="244"/>
      <c r="G174" s="186"/>
      <c r="I174" s="186"/>
    </row>
    <row r="175" spans="1:9" ht="23.25" customHeight="1">
      <c r="A175" s="1254" t="s">
        <v>99</v>
      </c>
      <c r="B175" s="1254"/>
      <c r="C175" s="254" t="s">
        <v>100</v>
      </c>
      <c r="E175" s="243"/>
      <c r="F175" s="244"/>
      <c r="G175" s="186"/>
      <c r="I175" s="186"/>
    </row>
    <row r="176" spans="1:9" ht="19.5" customHeight="1">
      <c r="A176" s="1242" t="s">
        <v>103</v>
      </c>
      <c r="B176" s="1242"/>
      <c r="C176" s="1242"/>
      <c r="D176" s="258" t="s">
        <v>104</v>
      </c>
      <c r="E176" s="243"/>
      <c r="F176" s="244"/>
      <c r="G176" s="186"/>
      <c r="I176" s="186"/>
    </row>
    <row r="177" spans="1:14">
      <c r="E177" s="243"/>
      <c r="F177" s="244"/>
      <c r="G177" s="186"/>
      <c r="I177" s="186"/>
    </row>
    <row r="178" spans="1:14" ht="33" customHeight="1">
      <c r="A178" s="172"/>
      <c r="E178" s="243"/>
      <c r="F178" s="244"/>
      <c r="G178" s="186"/>
      <c r="I178" s="186"/>
    </row>
    <row r="179" spans="1:14" ht="48" customHeight="1">
      <c r="A179" s="753" t="s">
        <v>74</v>
      </c>
      <c r="B179" s="1045" t="s">
        <v>28</v>
      </c>
      <c r="C179" s="769" t="s">
        <v>598</v>
      </c>
      <c r="D179" s="246"/>
      <c r="E179" s="247"/>
      <c r="F179" s="248"/>
      <c r="G179" s="249"/>
      <c r="H179" s="248"/>
      <c r="I179" s="188"/>
      <c r="J179" s="55"/>
    </row>
    <row r="180" spans="1:14">
      <c r="A180" s="8" t="s">
        <v>15</v>
      </c>
      <c r="B180" s="1076" t="s">
        <v>0</v>
      </c>
      <c r="C180" s="1076"/>
      <c r="D180" s="1076"/>
      <c r="E180" s="1076"/>
      <c r="F180" s="1076"/>
      <c r="G180" s="1076"/>
      <c r="H180" s="1076"/>
      <c r="I180" s="1076"/>
      <c r="J180" s="1076"/>
    </row>
    <row r="181" spans="1:14" ht="1.5" customHeight="1">
      <c r="A181" s="72"/>
      <c r="B181" s="1239"/>
      <c r="C181" s="1239"/>
      <c r="D181" s="1239"/>
      <c r="E181" s="1239"/>
      <c r="F181" s="733"/>
      <c r="G181" s="733"/>
      <c r="H181" s="733"/>
      <c r="I181" s="734"/>
      <c r="J181" s="699"/>
      <c r="K181" s="173"/>
      <c r="L181" s="173"/>
      <c r="M181" s="173"/>
      <c r="N181" s="173"/>
    </row>
    <row r="182" spans="1:14" ht="12.75" customHeight="1">
      <c r="A182" s="1302"/>
      <c r="B182" s="1096" t="s">
        <v>493</v>
      </c>
      <c r="C182" s="1304"/>
      <c r="D182" s="1096" t="s">
        <v>543</v>
      </c>
      <c r="E182" s="1304"/>
      <c r="F182" s="1096" t="s">
        <v>596</v>
      </c>
      <c r="G182" s="1195"/>
      <c r="H182" s="1098" t="s">
        <v>1</v>
      </c>
      <c r="I182" s="1283"/>
      <c r="J182" s="1284"/>
      <c r="K182" s="1283"/>
      <c r="L182" s="1284"/>
      <c r="M182" s="1283"/>
      <c r="N182" s="735"/>
    </row>
    <row r="183" spans="1:14" ht="12.75" customHeight="1">
      <c r="A183" s="1240"/>
      <c r="B183" s="1096"/>
      <c r="C183" s="1304"/>
      <c r="D183" s="1096"/>
      <c r="E183" s="1304"/>
      <c r="F183" s="1096"/>
      <c r="G183" s="1195"/>
      <c r="H183" s="1098"/>
      <c r="I183" s="1283"/>
      <c r="J183" s="1284"/>
      <c r="K183" s="1283"/>
      <c r="L183" s="1284"/>
      <c r="M183" s="1283"/>
      <c r="N183" s="735"/>
    </row>
    <row r="184" spans="1:14" ht="12.75" customHeight="1">
      <c r="A184" s="1240"/>
      <c r="B184" s="1096"/>
      <c r="C184" s="1304"/>
      <c r="D184" s="1096"/>
      <c r="E184" s="1304"/>
      <c r="F184" s="1096"/>
      <c r="G184" s="1195"/>
      <c r="H184" s="1098"/>
      <c r="I184" s="1283"/>
      <c r="J184" s="1284"/>
      <c r="K184" s="1283"/>
      <c r="L184" s="1284"/>
      <c r="M184" s="1283"/>
      <c r="N184" s="735"/>
    </row>
    <row r="185" spans="1:14" ht="12.75" customHeight="1">
      <c r="A185" s="1240"/>
      <c r="B185" s="1096"/>
      <c r="C185" s="1304"/>
      <c r="D185" s="1096"/>
      <c r="E185" s="1304"/>
      <c r="F185" s="1096"/>
      <c r="G185" s="1195"/>
      <c r="H185" s="1098"/>
      <c r="I185" s="1283"/>
      <c r="J185" s="1284"/>
      <c r="K185" s="1283"/>
      <c r="L185" s="1284"/>
      <c r="M185" s="1283"/>
      <c r="N185" s="735"/>
    </row>
    <row r="186" spans="1:14" ht="12.75" customHeight="1">
      <c r="A186" s="1240"/>
      <c r="B186" s="1096"/>
      <c r="C186" s="1304"/>
      <c r="D186" s="1096"/>
      <c r="E186" s="1304"/>
      <c r="F186" s="1096"/>
      <c r="G186" s="1195"/>
      <c r="H186" s="1098"/>
      <c r="I186" s="1283"/>
      <c r="J186" s="1284"/>
      <c r="K186" s="1283"/>
      <c r="L186" s="1284"/>
      <c r="M186" s="1283"/>
      <c r="N186" s="735"/>
    </row>
    <row r="187" spans="1:14" ht="12.75" customHeight="1">
      <c r="A187" s="1240"/>
      <c r="B187" s="1096"/>
      <c r="C187" s="1304"/>
      <c r="D187" s="1096"/>
      <c r="E187" s="1304"/>
      <c r="F187" s="1096"/>
      <c r="G187" s="1195"/>
      <c r="H187" s="1098"/>
      <c r="I187" s="1283"/>
      <c r="J187" s="1284"/>
      <c r="K187" s="1283"/>
      <c r="L187" s="1284"/>
      <c r="M187" s="1283"/>
      <c r="N187" s="735"/>
    </row>
    <row r="188" spans="1:14" ht="6" customHeight="1">
      <c r="A188" s="1240"/>
      <c r="B188" s="1096"/>
      <c r="C188" s="1304"/>
      <c r="D188" s="1096"/>
      <c r="E188" s="1304"/>
      <c r="F188" s="1096"/>
      <c r="G188" s="1195"/>
      <c r="H188" s="1098"/>
      <c r="I188" s="1283"/>
      <c r="J188" s="1284"/>
      <c r="K188" s="1283"/>
      <c r="L188" s="1284"/>
      <c r="M188" s="1283"/>
      <c r="N188" s="735"/>
    </row>
    <row r="189" spans="1:14" ht="12.75" hidden="1" customHeight="1">
      <c r="A189" s="1240"/>
      <c r="B189" s="1096"/>
      <c r="C189" s="1304"/>
      <c r="D189" s="1096"/>
      <c r="E189" s="1304"/>
      <c r="F189" s="1096"/>
      <c r="G189" s="1195"/>
      <c r="H189" s="1098"/>
      <c r="I189" s="1283"/>
      <c r="J189" s="1284"/>
      <c r="K189" s="1283"/>
      <c r="L189" s="1284"/>
      <c r="M189" s="1283"/>
      <c r="N189" s="735"/>
    </row>
    <row r="190" spans="1:14" ht="18.75" thickBot="1">
      <c r="A190" s="1303"/>
      <c r="B190" s="697">
        <v>30</v>
      </c>
      <c r="C190" s="135">
        <v>0.3</v>
      </c>
      <c r="D190" s="697">
        <v>20</v>
      </c>
      <c r="E190" s="645">
        <v>0.3</v>
      </c>
      <c r="F190" s="12">
        <v>60</v>
      </c>
      <c r="G190" s="135">
        <v>0.4</v>
      </c>
      <c r="H190" s="54"/>
      <c r="I190" s="736"/>
      <c r="J190" s="699"/>
      <c r="K190" s="736"/>
      <c r="L190" s="699"/>
      <c r="M190" s="736"/>
      <c r="N190" s="737"/>
    </row>
    <row r="191" spans="1:14" ht="42.75" customHeight="1">
      <c r="A191" s="1046"/>
      <c r="B191" s="810"/>
      <c r="C191" s="118">
        <f>B191/30</f>
        <v>0</v>
      </c>
      <c r="D191" s="731"/>
      <c r="E191" s="107">
        <f>D191/20</f>
        <v>0</v>
      </c>
      <c r="F191" s="730"/>
      <c r="G191" s="107">
        <f>F191/60</f>
        <v>0</v>
      </c>
      <c r="H191" s="99">
        <f>(C191*0.3)+(E191*0.3)+(G191*0.4)</f>
        <v>0</v>
      </c>
      <c r="I191" s="738"/>
      <c r="J191" s="739"/>
      <c r="K191" s="738"/>
      <c r="L191" s="740"/>
      <c r="M191" s="738"/>
      <c r="N191" s="741"/>
    </row>
    <row r="192" spans="1:14" ht="42" customHeight="1">
      <c r="A192" s="4"/>
      <c r="B192" s="732"/>
      <c r="C192" s="118">
        <f t="shared" ref="C192:C198" si="19">B192/30</f>
        <v>0</v>
      </c>
      <c r="D192" s="731"/>
      <c r="E192" s="107">
        <f t="shared" ref="E192:E198" si="20">D192/20</f>
        <v>0</v>
      </c>
      <c r="F192" s="730"/>
      <c r="G192" s="107">
        <f t="shared" ref="G192:G198" si="21">F192/60</f>
        <v>0</v>
      </c>
      <c r="H192" s="99">
        <f t="shared" ref="H192:H198" si="22">(C192*0.3)+(E192*0.3)+(G192*0.4)</f>
        <v>0</v>
      </c>
      <c r="I192" s="738"/>
      <c r="J192" s="739"/>
      <c r="K192" s="738"/>
      <c r="L192" s="740"/>
      <c r="M192" s="738"/>
      <c r="N192" s="741"/>
    </row>
    <row r="193" spans="1:17" ht="18">
      <c r="A193" s="4"/>
      <c r="B193" s="732"/>
      <c r="C193" s="118">
        <f t="shared" si="19"/>
        <v>0</v>
      </c>
      <c r="D193" s="731"/>
      <c r="E193" s="107">
        <f t="shared" si="20"/>
        <v>0</v>
      </c>
      <c r="F193" s="730"/>
      <c r="G193" s="107">
        <f t="shared" si="21"/>
        <v>0</v>
      </c>
      <c r="H193" s="99">
        <f t="shared" si="22"/>
        <v>0</v>
      </c>
      <c r="I193" s="738"/>
      <c r="J193" s="739"/>
      <c r="K193" s="738"/>
      <c r="L193" s="740"/>
      <c r="M193" s="738"/>
      <c r="N193" s="741"/>
    </row>
    <row r="194" spans="1:17" ht="24.75" customHeight="1">
      <c r="A194" s="4"/>
      <c r="B194" s="732"/>
      <c r="C194" s="118">
        <f t="shared" si="19"/>
        <v>0</v>
      </c>
      <c r="D194" s="731"/>
      <c r="E194" s="107">
        <f t="shared" si="20"/>
        <v>0</v>
      </c>
      <c r="F194" s="730"/>
      <c r="G194" s="107">
        <f t="shared" si="21"/>
        <v>0</v>
      </c>
      <c r="H194" s="99">
        <f t="shared" si="22"/>
        <v>0</v>
      </c>
      <c r="I194" s="738"/>
      <c r="J194" s="739"/>
      <c r="K194" s="738"/>
      <c r="L194" s="740"/>
      <c r="M194" s="738"/>
      <c r="N194" s="741"/>
    </row>
    <row r="195" spans="1:17" ht="36.75" customHeight="1">
      <c r="A195" s="4"/>
      <c r="B195" s="732"/>
      <c r="C195" s="118">
        <f t="shared" si="19"/>
        <v>0</v>
      </c>
      <c r="D195" s="731"/>
      <c r="E195" s="107">
        <f t="shared" si="20"/>
        <v>0</v>
      </c>
      <c r="F195" s="730"/>
      <c r="G195" s="107">
        <f t="shared" si="21"/>
        <v>0</v>
      </c>
      <c r="H195" s="99">
        <f t="shared" si="22"/>
        <v>0</v>
      </c>
      <c r="I195" s="738"/>
      <c r="J195" s="739"/>
      <c r="K195" s="738"/>
      <c r="L195" s="740"/>
      <c r="M195" s="738"/>
      <c r="N195" s="741"/>
    </row>
    <row r="196" spans="1:17" ht="35.25" customHeight="1">
      <c r="A196" s="4"/>
      <c r="B196" s="732"/>
      <c r="C196" s="118">
        <f t="shared" si="19"/>
        <v>0</v>
      </c>
      <c r="D196" s="731"/>
      <c r="E196" s="107">
        <f t="shared" si="20"/>
        <v>0</v>
      </c>
      <c r="F196" s="730"/>
      <c r="G196" s="107">
        <f t="shared" si="21"/>
        <v>0</v>
      </c>
      <c r="H196" s="99">
        <f t="shared" si="22"/>
        <v>0</v>
      </c>
      <c r="I196" s="738"/>
      <c r="J196" s="739"/>
      <c r="K196" s="738"/>
      <c r="L196" s="742"/>
      <c r="M196" s="738"/>
      <c r="N196" s="741"/>
    </row>
    <row r="197" spans="1:17" ht="18">
      <c r="A197" s="4"/>
      <c r="B197" s="732"/>
      <c r="C197" s="118">
        <f t="shared" si="19"/>
        <v>0</v>
      </c>
      <c r="D197" s="731"/>
      <c r="E197" s="107">
        <f t="shared" si="20"/>
        <v>0</v>
      </c>
      <c r="F197" s="730"/>
      <c r="G197" s="107">
        <f t="shared" si="21"/>
        <v>0</v>
      </c>
      <c r="H197" s="99">
        <f t="shared" si="22"/>
        <v>0</v>
      </c>
      <c r="I197" s="738"/>
      <c r="J197" s="739"/>
      <c r="K197" s="738"/>
      <c r="L197" s="740"/>
      <c r="M197" s="738"/>
      <c r="N197" s="741"/>
    </row>
    <row r="198" spans="1:17" ht="40.5" customHeight="1">
      <c r="A198" s="283"/>
      <c r="B198" s="732"/>
      <c r="C198" s="118">
        <f t="shared" si="19"/>
        <v>0</v>
      </c>
      <c r="D198" s="731"/>
      <c r="E198" s="107">
        <f t="shared" si="20"/>
        <v>0</v>
      </c>
      <c r="F198" s="730"/>
      <c r="G198" s="107">
        <f t="shared" si="21"/>
        <v>0</v>
      </c>
      <c r="H198" s="99">
        <f t="shared" si="22"/>
        <v>0</v>
      </c>
      <c r="I198" s="738"/>
      <c r="J198" s="739"/>
      <c r="K198" s="738"/>
      <c r="L198" s="740"/>
      <c r="M198" s="738"/>
      <c r="N198" s="741"/>
    </row>
    <row r="199" spans="1:17" ht="23.25">
      <c r="A199" s="696" t="s">
        <v>21</v>
      </c>
      <c r="B199" s="698"/>
      <c r="C199" s="129">
        <f>SUM(C191:C198)/8</f>
        <v>0</v>
      </c>
      <c r="D199" s="130"/>
      <c r="E199" s="129">
        <f>SUM(E191:E198)/8</f>
        <v>0</v>
      </c>
      <c r="F199" s="130"/>
      <c r="G199" s="129">
        <f>SUM(G191:G198)/8</f>
        <v>0</v>
      </c>
      <c r="H199" s="640">
        <f>SUM(H191:H198)/8</f>
        <v>0</v>
      </c>
      <c r="I199" s="743"/>
      <c r="J199" s="739"/>
      <c r="K199" s="743"/>
      <c r="L199" s="739"/>
      <c r="M199" s="743"/>
      <c r="N199" s="743"/>
    </row>
    <row r="200" spans="1:17" ht="23.25">
      <c r="A200" s="696" t="s">
        <v>517</v>
      </c>
      <c r="B200" s="698"/>
      <c r="C200" s="129"/>
      <c r="D200" s="130"/>
      <c r="E200" s="129"/>
      <c r="F200" s="130"/>
      <c r="G200" s="129"/>
      <c r="H200" s="750"/>
      <c r="I200" s="743"/>
      <c r="J200" s="739"/>
      <c r="K200" s="743"/>
      <c r="L200" s="739"/>
      <c r="M200" s="743"/>
      <c r="N200" s="744"/>
    </row>
    <row r="201" spans="1:17" ht="18.75" thickBot="1">
      <c r="A201" s="1289" t="s">
        <v>3</v>
      </c>
      <c r="B201" s="1290"/>
      <c r="C201" s="1290"/>
      <c r="D201" s="1100"/>
      <c r="E201" s="1100"/>
      <c r="F201" s="1100"/>
      <c r="G201" s="1100"/>
      <c r="H201" s="745"/>
      <c r="I201" s="745"/>
      <c r="J201" s="172"/>
    </row>
    <row r="202" spans="1:17" s="757" customFormat="1" ht="18">
      <c r="A202" s="1305" t="s">
        <v>493</v>
      </c>
      <c r="B202" s="1306"/>
      <c r="C202" s="754">
        <v>0.3</v>
      </c>
      <c r="D202" s="737"/>
      <c r="E202" s="755"/>
      <c r="F202" s="737"/>
      <c r="G202" s="756"/>
      <c r="H202" s="737"/>
      <c r="I202" s="741"/>
      <c r="J202" s="172"/>
    </row>
    <row r="203" spans="1:17" s="757" customFormat="1" ht="18">
      <c r="A203" s="1307" t="s">
        <v>544</v>
      </c>
      <c r="B203" s="1308"/>
      <c r="C203" s="1308"/>
      <c r="D203" s="1309"/>
      <c r="E203" s="758">
        <v>0.3</v>
      </c>
      <c r="F203" s="737"/>
      <c r="G203" s="737"/>
      <c r="H203" s="759"/>
      <c r="I203" s="760"/>
      <c r="J203" s="172"/>
    </row>
    <row r="204" spans="1:17" s="757" customFormat="1" ht="18">
      <c r="A204" s="1286" t="s">
        <v>501</v>
      </c>
      <c r="B204" s="1287"/>
      <c r="C204" s="1287"/>
      <c r="D204" s="1287"/>
      <c r="E204" s="1287"/>
      <c r="F204" s="1288"/>
      <c r="G204" s="761">
        <v>0.4</v>
      </c>
      <c r="H204" s="762"/>
      <c r="I204" s="759"/>
      <c r="J204" s="759"/>
      <c r="K204" s="759"/>
      <c r="L204" s="759"/>
    </row>
    <row r="205" spans="1:17">
      <c r="E205" s="746"/>
      <c r="F205" s="680"/>
      <c r="G205" s="294"/>
      <c r="H205" s="680"/>
      <c r="I205" s="294"/>
    </row>
    <row r="206" spans="1:17">
      <c r="D206" s="680"/>
      <c r="E206" s="746"/>
      <c r="F206" s="680"/>
      <c r="G206" s="294"/>
      <c r="H206" s="680"/>
      <c r="I206" s="294"/>
    </row>
    <row r="207" spans="1:17" ht="20.25">
      <c r="B207" s="917" t="s">
        <v>492</v>
      </c>
      <c r="D207" s="680"/>
      <c r="E207" s="746"/>
      <c r="F207" s="680"/>
      <c r="G207" s="294"/>
      <c r="H207" s="680"/>
      <c r="I207" s="294"/>
    </row>
    <row r="208" spans="1:17" ht="33.75" thickBot="1">
      <c r="A208" s="248" t="s">
        <v>539</v>
      </c>
      <c r="B208" s="161" t="s">
        <v>635</v>
      </c>
      <c r="C208" s="3"/>
      <c r="D208" s="3"/>
      <c r="E208" s="68"/>
      <c r="F208" s="70"/>
      <c r="H208" s="220"/>
      <c r="I208" s="3"/>
      <c r="J208" s="3"/>
      <c r="K208" s="3"/>
      <c r="L208" s="3"/>
      <c r="M208" s="68"/>
      <c r="N208" s="3"/>
      <c r="O208" s="60"/>
      <c r="P208" s="3"/>
      <c r="Q208" s="3"/>
    </row>
    <row r="209" spans="1:26" s="649" customFormat="1" ht="12" thickBot="1">
      <c r="A209" s="646"/>
      <c r="B209" s="1293" t="s">
        <v>494</v>
      </c>
      <c r="C209" s="1294"/>
      <c r="D209" s="1294"/>
      <c r="E209" s="1295"/>
      <c r="F209" s="1249" t="s">
        <v>495</v>
      </c>
      <c r="G209" s="1250"/>
      <c r="H209" s="1251"/>
      <c r="I209" s="1291" t="s">
        <v>497</v>
      </c>
      <c r="J209" s="1292"/>
      <c r="K209" s="1292"/>
      <c r="L209" s="1292"/>
      <c r="M209" s="1292"/>
      <c r="N209" s="1246" t="s">
        <v>499</v>
      </c>
      <c r="O209" s="1247"/>
      <c r="P209" s="1248"/>
      <c r="Q209" s="1246" t="s">
        <v>496</v>
      </c>
      <c r="R209" s="1247"/>
      <c r="S209" s="1247"/>
      <c r="T209" s="1247"/>
      <c r="U209" s="1247"/>
      <c r="V209" s="1248"/>
      <c r="W209" s="647"/>
      <c r="X209" s="648"/>
    </row>
    <row r="210" spans="1:26" s="68" customFormat="1" ht="12.75" customHeight="1">
      <c r="A210" s="487" t="s">
        <v>91</v>
      </c>
      <c r="B210" s="488">
        <v>1</v>
      </c>
      <c r="C210" s="489">
        <v>2</v>
      </c>
      <c r="D210" s="489">
        <v>3</v>
      </c>
      <c r="E210" s="489">
        <v>4</v>
      </c>
      <c r="F210" s="238">
        <v>1</v>
      </c>
      <c r="G210" s="237">
        <v>2</v>
      </c>
      <c r="H210" s="238">
        <v>3</v>
      </c>
      <c r="I210" s="238">
        <v>1</v>
      </c>
      <c r="J210" s="238">
        <v>2</v>
      </c>
      <c r="K210" s="238">
        <v>3</v>
      </c>
      <c r="L210" s="237">
        <v>4</v>
      </c>
      <c r="M210" s="237">
        <v>5</v>
      </c>
      <c r="N210" s="498" t="s">
        <v>500</v>
      </c>
      <c r="O210" s="489">
        <v>2</v>
      </c>
      <c r="P210" s="489">
        <v>3</v>
      </c>
      <c r="Q210" s="488">
        <v>1</v>
      </c>
      <c r="R210" s="488">
        <v>2</v>
      </c>
      <c r="S210" s="489">
        <v>3</v>
      </c>
      <c r="T210" s="488">
        <v>4</v>
      </c>
      <c r="U210" s="488">
        <v>5</v>
      </c>
      <c r="V210" s="488">
        <v>6</v>
      </c>
      <c r="W210" s="490"/>
      <c r="X210" s="491"/>
    </row>
    <row r="211" spans="1:26" s="68" customFormat="1" ht="13.5" customHeight="1" thickBot="1">
      <c r="A211" s="492" t="s">
        <v>92</v>
      </c>
      <c r="B211" s="237">
        <v>1</v>
      </c>
      <c r="C211" s="238">
        <v>1</v>
      </c>
      <c r="D211" s="238">
        <v>1</v>
      </c>
      <c r="E211" s="238">
        <v>1</v>
      </c>
      <c r="F211" s="238">
        <v>1</v>
      </c>
      <c r="G211" s="238">
        <v>1</v>
      </c>
      <c r="H211" s="238">
        <v>1</v>
      </c>
      <c r="I211" s="238">
        <v>1</v>
      </c>
      <c r="J211" s="238">
        <v>1</v>
      </c>
      <c r="K211" s="238">
        <v>1</v>
      </c>
      <c r="L211" s="238">
        <v>1</v>
      </c>
      <c r="M211" s="238">
        <v>1</v>
      </c>
      <c r="N211" s="499">
        <v>2</v>
      </c>
      <c r="O211" s="238">
        <v>2</v>
      </c>
      <c r="P211" s="238">
        <v>2</v>
      </c>
      <c r="Q211" s="238">
        <v>2</v>
      </c>
      <c r="R211" s="238">
        <v>2</v>
      </c>
      <c r="S211" s="238">
        <v>2</v>
      </c>
      <c r="T211" s="238">
        <v>2</v>
      </c>
      <c r="U211" s="238">
        <v>2</v>
      </c>
      <c r="V211" s="238">
        <v>2</v>
      </c>
      <c r="W211" s="493">
        <f>SUM(B211:V211)</f>
        <v>30</v>
      </c>
      <c r="X211" s="494" t="s">
        <v>6</v>
      </c>
    </row>
    <row r="212" spans="1:26" ht="18.75" thickBot="1">
      <c r="A212" s="50"/>
      <c r="B212" s="199"/>
      <c r="C212" s="199"/>
      <c r="D212" s="199"/>
      <c r="E212" s="199"/>
      <c r="F212" s="199"/>
      <c r="G212" s="199"/>
      <c r="H212" s="199"/>
      <c r="I212" s="486"/>
      <c r="J212" s="486"/>
      <c r="K212" s="486"/>
      <c r="L212" s="486"/>
      <c r="M212" s="486"/>
      <c r="N212" s="495"/>
      <c r="O212" s="486"/>
      <c r="P212" s="486"/>
      <c r="Q212" s="495"/>
      <c r="R212" s="486"/>
      <c r="S212" s="486"/>
      <c r="T212" s="486"/>
      <c r="U212" s="486"/>
      <c r="V212" s="486"/>
      <c r="W212" s="493">
        <f t="shared" ref="W212:W219" si="23">SUM(B212:V212)</f>
        <v>0</v>
      </c>
      <c r="X212" s="215">
        <f>W212/30</f>
        <v>0</v>
      </c>
      <c r="Z212" s="501"/>
    </row>
    <row r="213" spans="1:26" ht="18.75" thickBot="1">
      <c r="A213" s="51"/>
      <c r="B213" s="199"/>
      <c r="C213" s="199"/>
      <c r="D213" s="199"/>
      <c r="E213" s="199"/>
      <c r="F213" s="199"/>
      <c r="G213" s="199"/>
      <c r="H213" s="199"/>
      <c r="I213" s="486"/>
      <c r="J213" s="486"/>
      <c r="K213" s="486"/>
      <c r="L213" s="486"/>
      <c r="M213" s="486"/>
      <c r="N213" s="495"/>
      <c r="O213" s="486"/>
      <c r="P213" s="486"/>
      <c r="Q213" s="495"/>
      <c r="R213" s="486"/>
      <c r="S213" s="486"/>
      <c r="T213" s="486"/>
      <c r="U213" s="486"/>
      <c r="V213" s="486"/>
      <c r="W213" s="493">
        <f t="shared" si="23"/>
        <v>0</v>
      </c>
      <c r="X213" s="215">
        <f t="shared" ref="X213:X219" si="24">W213/30</f>
        <v>0</v>
      </c>
      <c r="Z213" s="501"/>
    </row>
    <row r="214" spans="1:26" ht="32.25" customHeight="1" thickBot="1">
      <c r="A214" s="51"/>
      <c r="B214" s="199"/>
      <c r="C214" s="199"/>
      <c r="D214" s="199"/>
      <c r="E214" s="199"/>
      <c r="F214" s="199"/>
      <c r="G214" s="199"/>
      <c r="H214" s="199"/>
      <c r="I214" s="486"/>
      <c r="J214" s="486"/>
      <c r="K214" s="486"/>
      <c r="L214" s="486"/>
      <c r="M214" s="486"/>
      <c r="N214" s="495"/>
      <c r="O214" s="486"/>
      <c r="P214" s="486"/>
      <c r="Q214" s="495"/>
      <c r="R214" s="486"/>
      <c r="S214" s="486"/>
      <c r="T214" s="486"/>
      <c r="U214" s="486"/>
      <c r="V214" s="486"/>
      <c r="W214" s="493">
        <f t="shared" si="23"/>
        <v>0</v>
      </c>
      <c r="X214" s="215">
        <f t="shared" si="24"/>
        <v>0</v>
      </c>
      <c r="Z214" s="501"/>
    </row>
    <row r="215" spans="1:26" ht="35.25" customHeight="1" thickBot="1">
      <c r="A215" s="51"/>
      <c r="B215" s="199"/>
      <c r="C215" s="199"/>
      <c r="D215" s="199"/>
      <c r="E215" s="199"/>
      <c r="F215" s="199"/>
      <c r="G215" s="199"/>
      <c r="H215" s="199"/>
      <c r="I215" s="486"/>
      <c r="J215" s="486"/>
      <c r="K215" s="486"/>
      <c r="L215" s="486"/>
      <c r="M215" s="486"/>
      <c r="N215" s="495"/>
      <c r="O215" s="486"/>
      <c r="P215" s="486"/>
      <c r="Q215" s="495"/>
      <c r="R215" s="486"/>
      <c r="S215" s="486"/>
      <c r="T215" s="486"/>
      <c r="U215" s="486"/>
      <c r="V215" s="486"/>
      <c r="W215" s="493">
        <f t="shared" si="23"/>
        <v>0</v>
      </c>
      <c r="X215" s="215">
        <f t="shared" si="24"/>
        <v>0</v>
      </c>
      <c r="Z215" s="501"/>
    </row>
    <row r="216" spans="1:26" ht="39.75" customHeight="1" thickBot="1">
      <c r="A216" s="51"/>
      <c r="B216" s="199"/>
      <c r="C216" s="199"/>
      <c r="D216" s="199"/>
      <c r="E216" s="199"/>
      <c r="F216" s="199"/>
      <c r="G216" s="199"/>
      <c r="H216" s="199"/>
      <c r="I216" s="486"/>
      <c r="J216" s="486"/>
      <c r="K216" s="486"/>
      <c r="L216" s="486"/>
      <c r="M216" s="486"/>
      <c r="N216" s="495"/>
      <c r="O216" s="486"/>
      <c r="P216" s="486"/>
      <c r="Q216" s="495"/>
      <c r="R216" s="486"/>
      <c r="S216" s="486"/>
      <c r="T216" s="486"/>
      <c r="U216" s="486"/>
      <c r="V216" s="486"/>
      <c r="W216" s="493">
        <f t="shared" si="23"/>
        <v>0</v>
      </c>
      <c r="X216" s="215">
        <f t="shared" si="24"/>
        <v>0</v>
      </c>
      <c r="Z216" s="501"/>
    </row>
    <row r="217" spans="1:26" ht="18.75" thickBot="1">
      <c r="A217" s="51"/>
      <c r="B217" s="199"/>
      <c r="C217" s="199"/>
      <c r="D217" s="199"/>
      <c r="E217" s="199"/>
      <c r="F217" s="199"/>
      <c r="G217" s="199"/>
      <c r="H217" s="199"/>
      <c r="I217" s="486"/>
      <c r="J217" s="486"/>
      <c r="K217" s="486"/>
      <c r="L217" s="486"/>
      <c r="M217" s="486"/>
      <c r="N217" s="495"/>
      <c r="O217" s="486"/>
      <c r="P217" s="486"/>
      <c r="Q217" s="495"/>
      <c r="R217" s="486"/>
      <c r="S217" s="486"/>
      <c r="T217" s="486"/>
      <c r="U217" s="486"/>
      <c r="V217" s="486"/>
      <c r="W217" s="493">
        <f t="shared" si="23"/>
        <v>0</v>
      </c>
      <c r="X217" s="215">
        <f t="shared" si="24"/>
        <v>0</v>
      </c>
      <c r="Z217" s="501"/>
    </row>
    <row r="218" spans="1:26" ht="30" customHeight="1" thickBot="1">
      <c r="A218" s="51"/>
      <c r="B218" s="199"/>
      <c r="C218" s="199"/>
      <c r="D218" s="199"/>
      <c r="E218" s="199"/>
      <c r="F218" s="199"/>
      <c r="G218" s="199"/>
      <c r="H218" s="199"/>
      <c r="I218" s="486"/>
      <c r="J218" s="486"/>
      <c r="K218" s="486"/>
      <c r="L218" s="486"/>
      <c r="M218" s="486"/>
      <c r="N218" s="495"/>
      <c r="O218" s="486"/>
      <c r="P218" s="486"/>
      <c r="Q218" s="495"/>
      <c r="R218" s="486"/>
      <c r="S218" s="486"/>
      <c r="T218" s="486"/>
      <c r="U218" s="486"/>
      <c r="V218" s="486"/>
      <c r="W218" s="493">
        <f t="shared" si="23"/>
        <v>0</v>
      </c>
      <c r="X218" s="215">
        <f t="shared" si="24"/>
        <v>0</v>
      </c>
      <c r="Z218" s="501"/>
    </row>
    <row r="219" spans="1:26" ht="30.75" customHeight="1" thickBot="1">
      <c r="A219" s="51"/>
      <c r="B219" s="199"/>
      <c r="C219" s="199"/>
      <c r="D219" s="199"/>
      <c r="E219" s="199"/>
      <c r="F219" s="199"/>
      <c r="G219" s="199"/>
      <c r="H219" s="199"/>
      <c r="I219" s="486"/>
      <c r="J219" s="486"/>
      <c r="K219" s="486"/>
      <c r="L219" s="486"/>
      <c r="M219" s="486"/>
      <c r="N219" s="495"/>
      <c r="O219" s="486"/>
      <c r="P219" s="486"/>
      <c r="Q219" s="495"/>
      <c r="R219" s="486"/>
      <c r="S219" s="486"/>
      <c r="T219" s="486"/>
      <c r="U219" s="486"/>
      <c r="V219" s="486"/>
      <c r="W219" s="493">
        <f t="shared" si="23"/>
        <v>0</v>
      </c>
      <c r="X219" s="215">
        <f t="shared" si="24"/>
        <v>0</v>
      </c>
      <c r="Z219" s="501"/>
    </row>
    <row r="220" spans="1:26">
      <c r="A220" s="150"/>
      <c r="B220" s="199">
        <f>SUM(B212:B219)</f>
        <v>0</v>
      </c>
      <c r="C220" s="199">
        <f t="shared" ref="C220:M220" si="25">SUM(C212:C219)</f>
        <v>0</v>
      </c>
      <c r="D220" s="199">
        <f t="shared" si="25"/>
        <v>0</v>
      </c>
      <c r="E220" s="199">
        <f t="shared" si="25"/>
        <v>0</v>
      </c>
      <c r="F220" s="199">
        <f t="shared" si="25"/>
        <v>0</v>
      </c>
      <c r="G220" s="199">
        <f t="shared" si="25"/>
        <v>0</v>
      </c>
      <c r="H220" s="199">
        <f t="shared" si="25"/>
        <v>0</v>
      </c>
      <c r="I220" s="199">
        <f t="shared" si="25"/>
        <v>0</v>
      </c>
      <c r="J220" s="199">
        <f t="shared" si="25"/>
        <v>0</v>
      </c>
      <c r="K220" s="199">
        <f t="shared" si="25"/>
        <v>0</v>
      </c>
      <c r="L220" s="199">
        <f t="shared" si="25"/>
        <v>0</v>
      </c>
      <c r="M220" s="199">
        <f t="shared" si="25"/>
        <v>0</v>
      </c>
      <c r="N220" s="495" t="s">
        <v>498</v>
      </c>
      <c r="O220" s="486">
        <v>6</v>
      </c>
      <c r="P220" s="486">
        <v>5</v>
      </c>
      <c r="Q220" s="495" t="s">
        <v>503</v>
      </c>
      <c r="R220" s="486">
        <v>3</v>
      </c>
      <c r="S220" s="486">
        <v>5</v>
      </c>
      <c r="T220" s="486">
        <v>3</v>
      </c>
      <c r="U220" s="486">
        <v>5</v>
      </c>
      <c r="V220" s="486">
        <v>7</v>
      </c>
      <c r="W220" s="503">
        <f>SUM(W212:W219)/7</f>
        <v>0</v>
      </c>
      <c r="X220" s="163">
        <f>SUM(X212:X219)/7</f>
        <v>0</v>
      </c>
      <c r="Z220" s="502"/>
    </row>
    <row r="221" spans="1:26" ht="18">
      <c r="A221" s="16"/>
      <c r="B221" s="16"/>
      <c r="C221" s="16"/>
      <c r="D221" s="16"/>
      <c r="E221" s="16"/>
      <c r="F221" s="159"/>
      <c r="G221" s="16"/>
      <c r="H221" s="185"/>
      <c r="I221" s="16"/>
      <c r="J221" s="16"/>
      <c r="K221" s="16"/>
      <c r="L221" s="16"/>
      <c r="M221" s="16"/>
      <c r="N221" s="500" t="s">
        <v>504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59"/>
    </row>
    <row r="222" spans="1:26" ht="18">
      <c r="A222" s="918"/>
      <c r="B222" s="496" t="s">
        <v>502</v>
      </c>
      <c r="C222" s="918"/>
      <c r="D222" s="918"/>
      <c r="E222" s="918"/>
      <c r="F222" s="919"/>
      <c r="G222" s="918"/>
      <c r="H222" s="920"/>
      <c r="I222" s="918"/>
      <c r="J222" s="918"/>
      <c r="K222" s="918"/>
      <c r="L222" s="918"/>
      <c r="M222" s="918"/>
      <c r="N222" s="918"/>
      <c r="O222" s="921"/>
      <c r="P222" s="918"/>
      <c r="Q222" s="496"/>
      <c r="R222" s="497"/>
      <c r="S222" s="497"/>
      <c r="T222" s="497"/>
      <c r="U222" s="497"/>
      <c r="V222" s="497"/>
      <c r="W222" s="497"/>
      <c r="X222" s="497"/>
    </row>
    <row r="223" spans="1:26">
      <c r="C223" s="243"/>
      <c r="D223" s="244"/>
      <c r="E223" s="243"/>
      <c r="F223" s="244"/>
      <c r="G223" s="186"/>
      <c r="H223" s="244"/>
      <c r="I223" s="186"/>
    </row>
    <row r="224" spans="1:26">
      <c r="C224" s="243"/>
      <c r="D224" s="244"/>
      <c r="E224" s="243"/>
      <c r="F224" s="244"/>
      <c r="G224" s="186"/>
      <c r="H224" s="244"/>
      <c r="I224" s="186"/>
    </row>
    <row r="226" spans="1:14" ht="33">
      <c r="A226" s="7" t="s">
        <v>74</v>
      </c>
      <c r="B226" s="636" t="s">
        <v>28</v>
      </c>
      <c r="C226" s="457" t="s">
        <v>53</v>
      </c>
      <c r="D226" s="637" t="s">
        <v>94</v>
      </c>
      <c r="E226" s="248"/>
      <c r="F226" s="249"/>
      <c r="G226" s="248"/>
      <c r="H226" s="244"/>
      <c r="I226" s="186"/>
    </row>
    <row r="227" spans="1:14" ht="33">
      <c r="A227" s="242" t="s">
        <v>529</v>
      </c>
      <c r="B227" s="632" t="s">
        <v>540</v>
      </c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</row>
    <row r="228" spans="1:14" ht="30">
      <c r="A228" s="3"/>
      <c r="B228" s="1300" t="s">
        <v>53</v>
      </c>
      <c r="C228" s="1300"/>
      <c r="D228" s="621" t="s">
        <v>539</v>
      </c>
      <c r="E228" s="3"/>
      <c r="F228" s="70"/>
      <c r="G228" s="220"/>
      <c r="H228" s="186"/>
    </row>
    <row r="229" spans="1:14" ht="20.25">
      <c r="A229" s="3"/>
      <c r="B229" s="1298" t="s">
        <v>530</v>
      </c>
      <c r="C229" s="1299"/>
      <c r="D229" s="622" t="s">
        <v>531</v>
      </c>
      <c r="E229" s="623"/>
      <c r="F229" s="239"/>
      <c r="G229" s="458"/>
      <c r="H229" s="458"/>
    </row>
    <row r="230" spans="1:14" ht="22.5">
      <c r="A230" s="226"/>
      <c r="B230" s="1047" t="s">
        <v>532</v>
      </c>
      <c r="C230" s="1048" t="s">
        <v>533</v>
      </c>
      <c r="D230" s="1049" t="s">
        <v>534</v>
      </c>
      <c r="E230" s="1050" t="s">
        <v>8</v>
      </c>
      <c r="F230" s="577"/>
      <c r="G230" s="460"/>
      <c r="H230" s="576"/>
    </row>
    <row r="231" spans="1:14" ht="16.5" thickBot="1">
      <c r="A231" s="227" t="s">
        <v>92</v>
      </c>
      <c r="B231" s="231">
        <v>5</v>
      </c>
      <c r="C231" s="232">
        <v>5</v>
      </c>
      <c r="D231" s="232">
        <v>5</v>
      </c>
      <c r="E231" s="624">
        <v>15</v>
      </c>
      <c r="F231" s="240" t="s">
        <v>6</v>
      </c>
      <c r="G231" s="576"/>
      <c r="H231" s="617"/>
    </row>
    <row r="232" spans="1:14" ht="24.75" customHeight="1" thickBot="1">
      <c r="A232" s="50"/>
      <c r="B232" s="233"/>
      <c r="C232" s="233"/>
      <c r="D232" s="233"/>
      <c r="E232" s="624">
        <f>SUM(B232:D232)</f>
        <v>0</v>
      </c>
      <c r="F232" s="163">
        <f>E232/15</f>
        <v>0</v>
      </c>
      <c r="G232" s="576"/>
      <c r="H232" s="394"/>
    </row>
    <row r="233" spans="1:14" ht="21" customHeight="1" thickBot="1">
      <c r="A233" s="51"/>
      <c r="B233" s="233"/>
      <c r="C233" s="233"/>
      <c r="D233" s="233"/>
      <c r="E233" s="624">
        <f t="shared" ref="E233:E239" si="26">SUM(B233:D233)</f>
        <v>0</v>
      </c>
      <c r="F233" s="163">
        <f t="shared" ref="F233:F239" si="27">E233/15</f>
        <v>0</v>
      </c>
      <c r="G233" s="576"/>
      <c r="H233" s="394"/>
    </row>
    <row r="234" spans="1:14" ht="18.75" thickBot="1">
      <c r="A234" s="51"/>
      <c r="B234" s="233"/>
      <c r="C234" s="233"/>
      <c r="D234" s="233"/>
      <c r="E234" s="624">
        <f t="shared" si="26"/>
        <v>0</v>
      </c>
      <c r="F234" s="163">
        <f t="shared" si="27"/>
        <v>0</v>
      </c>
      <c r="G234" s="576"/>
      <c r="H234" s="394"/>
    </row>
    <row r="235" spans="1:14" ht="18.75" thickBot="1">
      <c r="A235" s="51"/>
      <c r="B235" s="233"/>
      <c r="C235" s="233"/>
      <c r="D235" s="233"/>
      <c r="E235" s="624">
        <f t="shared" si="26"/>
        <v>0</v>
      </c>
      <c r="F235" s="163">
        <f t="shared" si="27"/>
        <v>0</v>
      </c>
      <c r="G235" s="576"/>
      <c r="H235" s="394"/>
    </row>
    <row r="236" spans="1:14" ht="18.75" thickBot="1">
      <c r="A236" s="51"/>
      <c r="B236" s="233"/>
      <c r="C236" s="233"/>
      <c r="D236" s="233"/>
      <c r="E236" s="624">
        <f t="shared" si="26"/>
        <v>0</v>
      </c>
      <c r="F236" s="163">
        <f t="shared" si="27"/>
        <v>0</v>
      </c>
      <c r="G236" s="576"/>
      <c r="H236" s="394"/>
    </row>
    <row r="237" spans="1:14" ht="18.75" customHeight="1" thickBot="1">
      <c r="A237" s="51"/>
      <c r="B237" s="233"/>
      <c r="C237" s="233"/>
      <c r="D237" s="233"/>
      <c r="E237" s="624">
        <f t="shared" si="26"/>
        <v>0</v>
      </c>
      <c r="F237" s="163">
        <f t="shared" si="27"/>
        <v>0</v>
      </c>
      <c r="G237" s="576"/>
      <c r="H237" s="394"/>
    </row>
    <row r="238" spans="1:14" ht="18.75" thickBot="1">
      <c r="A238" s="51"/>
      <c r="B238" s="233"/>
      <c r="C238" s="233"/>
      <c r="D238" s="233"/>
      <c r="E238" s="624">
        <f t="shared" si="26"/>
        <v>0</v>
      </c>
      <c r="F238" s="163">
        <f t="shared" si="27"/>
        <v>0</v>
      </c>
      <c r="G238" s="576"/>
      <c r="H238" s="394"/>
    </row>
    <row r="239" spans="1:14" ht="18.75" thickBot="1">
      <c r="A239" s="51"/>
      <c r="B239" s="233"/>
      <c r="C239" s="233"/>
      <c r="D239" s="233"/>
      <c r="E239" s="624">
        <f t="shared" si="26"/>
        <v>0</v>
      </c>
      <c r="F239" s="163">
        <f t="shared" si="27"/>
        <v>0</v>
      </c>
      <c r="G239" s="576"/>
      <c r="H239" s="394"/>
    </row>
    <row r="240" spans="1:14" ht="26.25">
      <c r="A240" s="625" t="s">
        <v>21</v>
      </c>
      <c r="B240" s="626">
        <f>SUM(B232:B239)/8/5</f>
        <v>0</v>
      </c>
      <c r="C240" s="626">
        <f t="shared" ref="C240:D240" si="28">SUM(C232:C239)/8/5</f>
        <v>0</v>
      </c>
      <c r="D240" s="626">
        <f t="shared" si="28"/>
        <v>0</v>
      </c>
      <c r="E240" s="627"/>
      <c r="F240" s="626">
        <f>SUM(F232:F239)/8</f>
        <v>0</v>
      </c>
      <c r="G240" s="618"/>
      <c r="H240" s="618"/>
    </row>
    <row r="241" spans="1:19" ht="18">
      <c r="A241" s="628" t="s">
        <v>535</v>
      </c>
      <c r="B241" s="629"/>
      <c r="C241" s="630"/>
      <c r="D241" s="642"/>
      <c r="E241" s="631"/>
      <c r="F241" s="629"/>
      <c r="G241" s="186"/>
    </row>
    <row r="242" spans="1:19" ht="18">
      <c r="A242" s="619"/>
      <c r="E242" s="243"/>
      <c r="F242" s="244"/>
      <c r="G242" s="186"/>
    </row>
    <row r="243" spans="1:19" ht="13.5" customHeight="1">
      <c r="A243" s="250" t="s">
        <v>536</v>
      </c>
      <c r="B243" s="251" t="s">
        <v>102</v>
      </c>
      <c r="E243" s="243"/>
      <c r="F243" s="244"/>
      <c r="G243" s="186"/>
    </row>
    <row r="244" spans="1:19">
      <c r="A244" s="252" t="s">
        <v>537</v>
      </c>
      <c r="B244" s="253"/>
      <c r="C244" s="254" t="s">
        <v>102</v>
      </c>
      <c r="E244" s="243"/>
      <c r="F244" s="244"/>
      <c r="G244" s="186"/>
    </row>
    <row r="245" spans="1:19">
      <c r="A245" s="255" t="s">
        <v>538</v>
      </c>
      <c r="B245" s="256"/>
      <c r="C245" s="257"/>
      <c r="D245" s="258" t="s">
        <v>100</v>
      </c>
      <c r="E245" s="243"/>
      <c r="F245" s="244"/>
      <c r="G245" s="186"/>
    </row>
    <row r="246" spans="1:19">
      <c r="D246" s="702"/>
      <c r="E246" s="703"/>
      <c r="F246" s="702"/>
      <c r="G246" s="507"/>
      <c r="H246" s="702"/>
    </row>
    <row r="247" spans="1:19">
      <c r="D247" s="702"/>
      <c r="E247" s="703"/>
      <c r="F247" s="702"/>
      <c r="G247" s="507"/>
      <c r="H247" s="702"/>
    </row>
    <row r="248" spans="1:19" ht="33">
      <c r="A248" s="7" t="s">
        <v>74</v>
      </c>
      <c r="B248" s="762" t="s">
        <v>28</v>
      </c>
      <c r="C248" s="347" t="s">
        <v>53</v>
      </c>
      <c r="D248" s="704" t="s">
        <v>94</v>
      </c>
      <c r="E248" s="705"/>
      <c r="F248" s="706"/>
      <c r="G248" s="705"/>
      <c r="H248" s="702"/>
      <c r="K248" s="1051" t="s">
        <v>74</v>
      </c>
      <c r="L248" s="1045" t="s">
        <v>28</v>
      </c>
      <c r="M248" s="695" t="s">
        <v>565</v>
      </c>
      <c r="N248" s="704"/>
      <c r="O248" s="705"/>
      <c r="P248" s="706"/>
      <c r="Q248" s="705"/>
      <c r="R248" s="702"/>
      <c r="S248" s="507"/>
    </row>
    <row r="249" spans="1:19" ht="30">
      <c r="A249" s="3"/>
      <c r="B249" s="1301" t="s">
        <v>543</v>
      </c>
      <c r="C249" s="1301"/>
      <c r="D249" s="1301"/>
      <c r="E249" s="1301"/>
      <c r="F249" s="1301"/>
      <c r="G249" s="1301"/>
      <c r="H249" s="1332"/>
      <c r="K249" s="3"/>
      <c r="L249" s="1301" t="s">
        <v>543</v>
      </c>
      <c r="M249" s="1301"/>
      <c r="N249" s="1301"/>
      <c r="O249" s="1301"/>
      <c r="P249" s="1301"/>
      <c r="Q249" s="1301"/>
      <c r="R249" s="1332"/>
      <c r="S249" s="111"/>
    </row>
    <row r="250" spans="1:19" ht="20.25">
      <c r="A250" s="3"/>
      <c r="B250" s="1186" t="s">
        <v>578</v>
      </c>
      <c r="C250" s="1187"/>
      <c r="D250" s="1187"/>
      <c r="E250" s="1188"/>
      <c r="F250" s="236"/>
      <c r="G250" s="691"/>
      <c r="H250" s="458"/>
      <c r="K250" s="3"/>
      <c r="L250" s="1186" t="s">
        <v>566</v>
      </c>
      <c r="M250" s="1187"/>
      <c r="N250" s="1187"/>
      <c r="O250" s="1188"/>
      <c r="P250" s="236"/>
      <c r="Q250" s="691"/>
      <c r="R250" s="458"/>
      <c r="S250" s="111"/>
    </row>
    <row r="251" spans="1:19" ht="48">
      <c r="A251" s="226"/>
      <c r="B251" s="1052" t="s">
        <v>561</v>
      </c>
      <c r="C251" s="1053" t="s">
        <v>562</v>
      </c>
      <c r="D251" s="1054" t="s">
        <v>563</v>
      </c>
      <c r="E251" s="1053" t="s">
        <v>564</v>
      </c>
      <c r="F251" s="237"/>
      <c r="G251" s="692"/>
      <c r="H251" s="594"/>
      <c r="K251" s="226"/>
      <c r="L251" s="1052" t="s">
        <v>567</v>
      </c>
      <c r="M251" s="1053" t="s">
        <v>568</v>
      </c>
      <c r="N251" s="1054" t="s">
        <v>569</v>
      </c>
      <c r="O251" s="1053" t="s">
        <v>570</v>
      </c>
      <c r="P251" s="237"/>
      <c r="Q251" s="692"/>
      <c r="R251" s="594"/>
      <c r="S251" s="111"/>
    </row>
    <row r="252" spans="1:19" ht="16.5" thickBot="1">
      <c r="A252" s="227" t="s">
        <v>92</v>
      </c>
      <c r="B252" s="231">
        <v>5</v>
      </c>
      <c r="C252" s="232">
        <v>5</v>
      </c>
      <c r="D252" s="232">
        <v>5</v>
      </c>
      <c r="E252" s="232">
        <v>5</v>
      </c>
      <c r="F252" s="238">
        <f>SUM(A252:E252)</f>
        <v>20</v>
      </c>
      <c r="G252" s="693" t="s">
        <v>6</v>
      </c>
      <c r="H252" s="617"/>
      <c r="K252" s="227" t="s">
        <v>92</v>
      </c>
      <c r="L252" s="231">
        <v>5</v>
      </c>
      <c r="M252" s="232">
        <v>5</v>
      </c>
      <c r="N252" s="232">
        <v>5</v>
      </c>
      <c r="O252" s="232">
        <v>5</v>
      </c>
      <c r="P252" s="238">
        <f>SUM(K252:O252)</f>
        <v>20</v>
      </c>
      <c r="Q252" s="693" t="s">
        <v>6</v>
      </c>
      <c r="R252" s="617"/>
      <c r="S252" s="111"/>
    </row>
    <row r="253" spans="1:19" ht="22.5" customHeight="1" thickBot="1">
      <c r="A253" s="50"/>
      <c r="B253" s="233"/>
      <c r="C253" s="233"/>
      <c r="D253" s="233"/>
      <c r="E253" s="233"/>
      <c r="F253" s="238">
        <f>SUM(B253:E253)</f>
        <v>0</v>
      </c>
      <c r="G253" s="396">
        <f>F253/20</f>
        <v>0</v>
      </c>
      <c r="H253" s="394"/>
      <c r="K253" s="50"/>
      <c r="L253" s="233"/>
      <c r="M253" s="233"/>
      <c r="N253" s="233"/>
      <c r="O253" s="233"/>
      <c r="P253" s="238">
        <f>SUM(L253:O253)</f>
        <v>0</v>
      </c>
      <c r="Q253" s="396">
        <f>P253/20</f>
        <v>0</v>
      </c>
      <c r="R253" s="394"/>
      <c r="S253" s="111"/>
    </row>
    <row r="254" spans="1:19" ht="24" customHeight="1" thickBot="1">
      <c r="A254" s="51"/>
      <c r="B254" s="233"/>
      <c r="C254" s="233"/>
      <c r="D254" s="233"/>
      <c r="E254" s="233"/>
      <c r="F254" s="238">
        <f t="shared" ref="F254:F260" si="29">SUM(B254:E254)</f>
        <v>0</v>
      </c>
      <c r="G254" s="396">
        <f t="shared" ref="G254:G260" si="30">F254/20</f>
        <v>0</v>
      </c>
      <c r="H254" s="394"/>
      <c r="K254" s="51"/>
      <c r="L254" s="233"/>
      <c r="M254" s="233"/>
      <c r="N254" s="233"/>
      <c r="O254" s="233"/>
      <c r="P254" s="238">
        <f t="shared" ref="P254:P260" si="31">SUM(L254:O254)</f>
        <v>0</v>
      </c>
      <c r="Q254" s="396">
        <f t="shared" ref="Q254:Q260" si="32">P254/20</f>
        <v>0</v>
      </c>
      <c r="R254" s="394"/>
      <c r="S254" s="111"/>
    </row>
    <row r="255" spans="1:19" ht="25.5" customHeight="1" thickBot="1">
      <c r="A255" s="51"/>
      <c r="B255" s="233"/>
      <c r="C255" s="233"/>
      <c r="D255" s="233"/>
      <c r="E255" s="233"/>
      <c r="F255" s="238">
        <f t="shared" si="29"/>
        <v>0</v>
      </c>
      <c r="G255" s="396">
        <f t="shared" si="30"/>
        <v>0</v>
      </c>
      <c r="H255" s="394"/>
      <c r="K255" s="51"/>
      <c r="L255" s="233"/>
      <c r="M255" s="233"/>
      <c r="N255" s="233"/>
      <c r="O255" s="233"/>
      <c r="P255" s="238">
        <f t="shared" si="31"/>
        <v>0</v>
      </c>
      <c r="Q255" s="396">
        <f t="shared" si="32"/>
        <v>0</v>
      </c>
      <c r="R255" s="394"/>
      <c r="S255" s="111"/>
    </row>
    <row r="256" spans="1:19" ht="28.5" customHeight="1" thickBot="1">
      <c r="A256" s="51"/>
      <c r="B256" s="233"/>
      <c r="C256" s="233"/>
      <c r="D256" s="233"/>
      <c r="E256" s="233"/>
      <c r="F256" s="238">
        <f t="shared" si="29"/>
        <v>0</v>
      </c>
      <c r="G256" s="396">
        <f t="shared" si="30"/>
        <v>0</v>
      </c>
      <c r="H256" s="394"/>
      <c r="K256" s="51"/>
      <c r="L256" s="233"/>
      <c r="M256" s="233"/>
      <c r="N256" s="233"/>
      <c r="O256" s="233"/>
      <c r="P256" s="238">
        <f t="shared" si="31"/>
        <v>0</v>
      </c>
      <c r="Q256" s="396">
        <f t="shared" si="32"/>
        <v>0</v>
      </c>
      <c r="R256" s="394"/>
      <c r="S256" s="111"/>
    </row>
    <row r="257" spans="1:32" ht="22.5" customHeight="1" thickBot="1">
      <c r="A257" s="51"/>
      <c r="B257" s="233"/>
      <c r="C257" s="233"/>
      <c r="D257" s="233"/>
      <c r="E257" s="233"/>
      <c r="F257" s="238">
        <f t="shared" si="29"/>
        <v>0</v>
      </c>
      <c r="G257" s="396">
        <f t="shared" si="30"/>
        <v>0</v>
      </c>
      <c r="H257" s="394"/>
      <c r="K257" s="51"/>
      <c r="L257" s="233"/>
      <c r="M257" s="233"/>
      <c r="N257" s="233"/>
      <c r="O257" s="233"/>
      <c r="P257" s="238">
        <f t="shared" si="31"/>
        <v>0</v>
      </c>
      <c r="Q257" s="396">
        <f t="shared" si="32"/>
        <v>0</v>
      </c>
      <c r="R257" s="394"/>
      <c r="S257" s="111"/>
    </row>
    <row r="258" spans="1:32" ht="30" customHeight="1" thickBot="1">
      <c r="A258" s="51"/>
      <c r="B258" s="233"/>
      <c r="C258" s="233"/>
      <c r="D258" s="233"/>
      <c r="E258" s="233"/>
      <c r="F258" s="238">
        <f t="shared" si="29"/>
        <v>0</v>
      </c>
      <c r="G258" s="396">
        <f t="shared" si="30"/>
        <v>0</v>
      </c>
      <c r="H258" s="394"/>
      <c r="K258" s="51"/>
      <c r="L258" s="233"/>
      <c r="M258" s="233"/>
      <c r="N258" s="233"/>
      <c r="O258" s="233"/>
      <c r="P258" s="238">
        <f t="shared" si="31"/>
        <v>0</v>
      </c>
      <c r="Q258" s="396">
        <f t="shared" si="32"/>
        <v>0</v>
      </c>
      <c r="R258" s="394"/>
      <c r="S258" s="111"/>
    </row>
    <row r="259" spans="1:32" ht="24.75" customHeight="1" thickBot="1">
      <c r="A259" s="51"/>
      <c r="B259" s="233"/>
      <c r="C259" s="233"/>
      <c r="D259" s="233"/>
      <c r="E259" s="233"/>
      <c r="F259" s="238">
        <f t="shared" si="29"/>
        <v>0</v>
      </c>
      <c r="G259" s="396">
        <f t="shared" si="30"/>
        <v>0</v>
      </c>
      <c r="H259" s="394"/>
      <c r="K259" s="51"/>
      <c r="L259" s="233"/>
      <c r="M259" s="233"/>
      <c r="N259" s="233"/>
      <c r="O259" s="233"/>
      <c r="P259" s="238">
        <f t="shared" si="31"/>
        <v>0</v>
      </c>
      <c r="Q259" s="396">
        <f t="shared" si="32"/>
        <v>0</v>
      </c>
      <c r="R259" s="394"/>
      <c r="S259" s="111"/>
    </row>
    <row r="260" spans="1:32" ht="21.75" customHeight="1" thickBot="1">
      <c r="A260" s="51"/>
      <c r="B260" s="233"/>
      <c r="C260" s="233"/>
      <c r="D260" s="233"/>
      <c r="E260" s="233"/>
      <c r="F260" s="238">
        <f t="shared" si="29"/>
        <v>0</v>
      </c>
      <c r="G260" s="396">
        <f t="shared" si="30"/>
        <v>0</v>
      </c>
      <c r="H260" s="394"/>
      <c r="K260" s="51"/>
      <c r="L260" s="233"/>
      <c r="M260" s="233"/>
      <c r="N260" s="233"/>
      <c r="O260" s="233"/>
      <c r="P260" s="238">
        <f t="shared" si="31"/>
        <v>0</v>
      </c>
      <c r="Q260" s="396">
        <f t="shared" si="32"/>
        <v>0</v>
      </c>
      <c r="R260" s="394"/>
      <c r="S260" s="111"/>
    </row>
    <row r="261" spans="1:32" ht="26.25">
      <c r="A261" s="245" t="s">
        <v>21</v>
      </c>
      <c r="B261" s="241">
        <f>(SUM(B253:B260)/8)/24</f>
        <v>0</v>
      </c>
      <c r="C261" s="233"/>
      <c r="D261" s="241">
        <f>(SUM(D253:D260)/8)/3</f>
        <v>0</v>
      </c>
      <c r="E261" s="233"/>
      <c r="F261" s="241">
        <f>(SUM(F253:F260)/8)/3</f>
        <v>0</v>
      </c>
      <c r="G261" s="694">
        <f>(SUM(G253:G260)/8)/30</f>
        <v>0</v>
      </c>
      <c r="H261" s="618"/>
      <c r="K261" s="1055" t="s">
        <v>21</v>
      </c>
      <c r="L261" s="241">
        <f>(SUM(L253:L260)/8)/24</f>
        <v>0</v>
      </c>
      <c r="M261" s="233"/>
      <c r="N261" s="241">
        <f>(SUM(N253:N260)/8)/3</f>
        <v>0</v>
      </c>
      <c r="O261" s="233"/>
      <c r="P261" s="241">
        <f>(SUM(P253:P260)/8)/3</f>
        <v>0</v>
      </c>
      <c r="Q261" s="694">
        <f>(SUM(Q253:Q260)/8)/30</f>
        <v>0</v>
      </c>
      <c r="R261" s="618"/>
      <c r="S261" s="111"/>
    </row>
    <row r="262" spans="1:32">
      <c r="E262" s="243"/>
      <c r="F262" s="244"/>
      <c r="G262" s="186"/>
      <c r="L262" s="81"/>
      <c r="M262" s="128"/>
      <c r="N262" s="81"/>
      <c r="O262" s="243"/>
      <c r="P262" s="244"/>
      <c r="Q262" s="186"/>
      <c r="R262" s="81"/>
      <c r="S262" s="111"/>
    </row>
    <row r="263" spans="1:32" ht="27.75" customHeight="1">
      <c r="A263" s="1209" t="s">
        <v>571</v>
      </c>
      <c r="B263" s="1209"/>
      <c r="E263" s="243"/>
      <c r="F263" s="244"/>
      <c r="G263" s="186"/>
      <c r="K263" s="1209" t="s">
        <v>574</v>
      </c>
      <c r="L263" s="1209"/>
      <c r="M263" s="128"/>
      <c r="N263" s="81"/>
      <c r="O263" s="243"/>
      <c r="P263" s="244"/>
      <c r="Q263" s="186"/>
      <c r="R263" s="81"/>
      <c r="S263" s="111"/>
    </row>
    <row r="264" spans="1:32">
      <c r="A264" s="1210" t="s">
        <v>674</v>
      </c>
      <c r="B264" s="1210"/>
      <c r="C264" s="1210"/>
      <c r="E264" s="243"/>
      <c r="F264" s="244"/>
      <c r="G264" s="186"/>
      <c r="K264" s="1210" t="s">
        <v>575</v>
      </c>
      <c r="L264" s="1210"/>
      <c r="M264" s="1210"/>
      <c r="N264" s="81"/>
      <c r="O264" s="243"/>
      <c r="P264" s="244"/>
      <c r="Q264" s="186"/>
      <c r="R264" s="81"/>
      <c r="S264" s="111"/>
    </row>
    <row r="265" spans="1:32">
      <c r="A265" s="1206" t="s">
        <v>572</v>
      </c>
      <c r="B265" s="1206"/>
      <c r="C265" s="1206"/>
      <c r="D265" s="1206"/>
      <c r="E265" s="243"/>
      <c r="F265" s="244"/>
      <c r="G265" s="186"/>
      <c r="K265" s="1206" t="s">
        <v>576</v>
      </c>
      <c r="L265" s="1206"/>
      <c r="M265" s="1206"/>
      <c r="N265" s="1206"/>
      <c r="O265" s="243"/>
    </row>
    <row r="266" spans="1:32">
      <c r="A266" s="701" t="s">
        <v>573</v>
      </c>
      <c r="B266" s="700"/>
      <c r="C266" s="700"/>
      <c r="D266" s="700"/>
      <c r="E266" s="700"/>
      <c r="K266" s="701" t="s">
        <v>577</v>
      </c>
      <c r="L266" s="700"/>
      <c r="M266" s="700"/>
      <c r="N266" s="700"/>
      <c r="O266" s="700"/>
    </row>
    <row r="268" spans="1:32" ht="55.5" customHeight="1" thickBot="1">
      <c r="A268" s="763" t="s">
        <v>74</v>
      </c>
      <c r="B268" s="161" t="s">
        <v>589</v>
      </c>
      <c r="C268" s="3"/>
      <c r="D268" s="3"/>
      <c r="E268" s="3"/>
      <c r="F268" s="70"/>
      <c r="G268" s="186"/>
      <c r="H268" s="244"/>
      <c r="I268" s="3"/>
      <c r="J268" s="3"/>
      <c r="K268" s="3"/>
      <c r="L268" s="3"/>
      <c r="M268" s="769" t="s">
        <v>597</v>
      </c>
      <c r="N268" s="770"/>
      <c r="O268" s="771"/>
      <c r="P268" s="770"/>
      <c r="Q268" s="77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</row>
    <row r="269" spans="1:32" ht="13.5" thickBot="1">
      <c r="A269" s="646"/>
      <c r="B269" s="1293" t="s">
        <v>590</v>
      </c>
      <c r="C269" s="1295"/>
      <c r="D269" s="1293" t="s">
        <v>591</v>
      </c>
      <c r="E269" s="1294"/>
      <c r="F269" s="1294"/>
      <c r="G269" s="1294"/>
      <c r="H269" s="1294"/>
      <c r="I269" s="1294"/>
      <c r="J269" s="1294"/>
      <c r="K269" s="1246" t="s">
        <v>493</v>
      </c>
      <c r="L269" s="1247"/>
      <c r="M269" s="1247"/>
      <c r="N269" s="1247"/>
      <c r="O269" s="1247"/>
      <c r="P269" s="1248"/>
      <c r="Q269" s="1246" t="s">
        <v>592</v>
      </c>
      <c r="R269" s="1247"/>
      <c r="S269" s="1247"/>
      <c r="T269" s="1247"/>
      <c r="U269" s="1247"/>
      <c r="V269" s="1247"/>
      <c r="W269" s="1248"/>
      <c r="X269" s="726"/>
      <c r="Y269" s="648"/>
    </row>
    <row r="270" spans="1:32" ht="25.5">
      <c r="A270" s="487" t="s">
        <v>91</v>
      </c>
      <c r="B270" s="488">
        <v>1</v>
      </c>
      <c r="C270" s="489">
        <v>2</v>
      </c>
      <c r="D270" s="489">
        <v>1</v>
      </c>
      <c r="E270" s="489">
        <v>2</v>
      </c>
      <c r="F270" s="489">
        <v>3</v>
      </c>
      <c r="G270" s="488">
        <v>4</v>
      </c>
      <c r="H270" s="489">
        <v>5</v>
      </c>
      <c r="I270" s="489">
        <v>6</v>
      </c>
      <c r="J270" s="489">
        <v>7</v>
      </c>
      <c r="K270" s="489">
        <v>1</v>
      </c>
      <c r="L270" s="488">
        <v>2</v>
      </c>
      <c r="M270" s="488">
        <v>3</v>
      </c>
      <c r="N270" s="489">
        <v>4</v>
      </c>
      <c r="O270" s="489">
        <v>5</v>
      </c>
      <c r="P270" s="489">
        <v>6</v>
      </c>
      <c r="Q270" s="488">
        <v>1</v>
      </c>
      <c r="R270" s="727" t="s">
        <v>594</v>
      </c>
      <c r="S270" s="728" t="s">
        <v>595</v>
      </c>
      <c r="T270" s="488">
        <v>3</v>
      </c>
      <c r="U270" s="488">
        <v>4</v>
      </c>
      <c r="V270" s="488">
        <v>5</v>
      </c>
      <c r="W270" s="489">
        <v>6</v>
      </c>
      <c r="X270" s="490" t="s">
        <v>8</v>
      </c>
      <c r="Y270" s="491"/>
    </row>
    <row r="271" spans="1:32" ht="16.5" thickBot="1">
      <c r="A271" s="492" t="s">
        <v>92</v>
      </c>
      <c r="B271" s="237">
        <v>3</v>
      </c>
      <c r="C271" s="238">
        <v>5</v>
      </c>
      <c r="D271" s="238">
        <v>1</v>
      </c>
      <c r="E271" s="238">
        <v>2</v>
      </c>
      <c r="F271" s="238">
        <v>1</v>
      </c>
      <c r="G271" s="238">
        <v>3</v>
      </c>
      <c r="H271" s="238">
        <v>2</v>
      </c>
      <c r="I271" s="238">
        <v>3</v>
      </c>
      <c r="J271" s="238">
        <v>3</v>
      </c>
      <c r="K271" s="238">
        <v>1</v>
      </c>
      <c r="L271" s="238">
        <v>1</v>
      </c>
      <c r="M271" s="238">
        <v>1</v>
      </c>
      <c r="N271" s="238">
        <v>3</v>
      </c>
      <c r="O271" s="238">
        <v>3</v>
      </c>
      <c r="P271" s="238">
        <v>1</v>
      </c>
      <c r="Q271" s="238">
        <v>3</v>
      </c>
      <c r="R271" s="238">
        <v>2</v>
      </c>
      <c r="S271" s="238">
        <v>2</v>
      </c>
      <c r="T271" s="238">
        <v>4</v>
      </c>
      <c r="U271" s="238">
        <v>10</v>
      </c>
      <c r="V271" s="238">
        <v>3</v>
      </c>
      <c r="W271" s="238">
        <v>3</v>
      </c>
      <c r="X271" s="493">
        <f>SUM(B271:W271)</f>
        <v>60</v>
      </c>
      <c r="Y271" s="494" t="s">
        <v>6</v>
      </c>
    </row>
    <row r="272" spans="1:32" ht="18.75" thickBot="1">
      <c r="A272" s="50"/>
      <c r="B272" s="722"/>
      <c r="C272" s="722"/>
      <c r="D272" s="155"/>
      <c r="E272" s="155"/>
      <c r="F272" s="155"/>
      <c r="G272" s="155"/>
      <c r="H272" s="155"/>
      <c r="I272" s="155"/>
      <c r="J272" s="155"/>
      <c r="K272" s="722"/>
      <c r="L272" s="722"/>
      <c r="M272" s="722"/>
      <c r="N272" s="722"/>
      <c r="O272" s="722"/>
      <c r="P272" s="722"/>
      <c r="Q272" s="155"/>
      <c r="R272" s="155"/>
      <c r="S272" s="155"/>
      <c r="T272" s="155"/>
      <c r="U272" s="155"/>
      <c r="V272" s="155"/>
      <c r="W272" s="725"/>
      <c r="X272" s="729">
        <f t="shared" ref="X272:X279" si="33">SUM(B272:W272)</f>
        <v>0</v>
      </c>
      <c r="Y272" s="215">
        <f>X272/60</f>
        <v>0</v>
      </c>
    </row>
    <row r="273" spans="1:25" ht="18.75" thickBot="1">
      <c r="A273" s="51"/>
      <c r="B273" s="722"/>
      <c r="C273" s="722"/>
      <c r="D273" s="155"/>
      <c r="E273" s="155"/>
      <c r="F273" s="155"/>
      <c r="G273" s="155"/>
      <c r="H273" s="155"/>
      <c r="I273" s="155"/>
      <c r="J273" s="155"/>
      <c r="K273" s="722"/>
      <c r="L273" s="722"/>
      <c r="M273" s="722"/>
      <c r="N273" s="722"/>
      <c r="O273" s="722"/>
      <c r="P273" s="722"/>
      <c r="Q273" s="155"/>
      <c r="R273" s="155"/>
      <c r="S273" s="155"/>
      <c r="T273" s="155"/>
      <c r="U273" s="155"/>
      <c r="V273" s="155"/>
      <c r="W273" s="725"/>
      <c r="X273" s="729">
        <f t="shared" si="33"/>
        <v>0</v>
      </c>
      <c r="Y273" s="215">
        <f t="shared" ref="Y273:Y279" si="34">X273/60</f>
        <v>0</v>
      </c>
    </row>
    <row r="274" spans="1:25" ht="18.75" thickBot="1">
      <c r="A274" s="51"/>
      <c r="B274" s="722"/>
      <c r="C274" s="722"/>
      <c r="D274" s="155"/>
      <c r="E274" s="155"/>
      <c r="F274" s="155"/>
      <c r="G274" s="155"/>
      <c r="H274" s="155"/>
      <c r="I274" s="155"/>
      <c r="J274" s="155"/>
      <c r="K274" s="722"/>
      <c r="L274" s="722"/>
      <c r="M274" s="722"/>
      <c r="N274" s="722"/>
      <c r="O274" s="722"/>
      <c r="P274" s="722"/>
      <c r="Q274" s="155"/>
      <c r="R274" s="155"/>
      <c r="S274" s="155"/>
      <c r="T274" s="155"/>
      <c r="U274" s="155"/>
      <c r="V274" s="155"/>
      <c r="W274" s="725"/>
      <c r="X274" s="729">
        <f t="shared" si="33"/>
        <v>0</v>
      </c>
      <c r="Y274" s="215">
        <f t="shared" si="34"/>
        <v>0</v>
      </c>
    </row>
    <row r="275" spans="1:25" ht="18.75" thickBot="1">
      <c r="A275" s="51"/>
      <c r="B275" s="722"/>
      <c r="C275" s="722"/>
      <c r="D275" s="155"/>
      <c r="E275" s="155"/>
      <c r="F275" s="155"/>
      <c r="G275" s="155"/>
      <c r="H275" s="155"/>
      <c r="I275" s="155"/>
      <c r="J275" s="155"/>
      <c r="K275" s="722"/>
      <c r="L275" s="722"/>
      <c r="M275" s="722"/>
      <c r="N275" s="722"/>
      <c r="O275" s="722"/>
      <c r="P275" s="722"/>
      <c r="Q275" s="155"/>
      <c r="R275" s="155"/>
      <c r="S275" s="155"/>
      <c r="T275" s="155"/>
      <c r="U275" s="155"/>
      <c r="V275" s="155"/>
      <c r="W275" s="725"/>
      <c r="X275" s="729">
        <f t="shared" si="33"/>
        <v>0</v>
      </c>
      <c r="Y275" s="215">
        <f t="shared" si="34"/>
        <v>0</v>
      </c>
    </row>
    <row r="276" spans="1:25" ht="18.75" thickBot="1">
      <c r="A276" s="51"/>
      <c r="B276" s="722"/>
      <c r="C276" s="722"/>
      <c r="D276" s="155"/>
      <c r="E276" s="155"/>
      <c r="F276" s="155"/>
      <c r="G276" s="155"/>
      <c r="H276" s="155"/>
      <c r="I276" s="155"/>
      <c r="J276" s="155"/>
      <c r="K276" s="722"/>
      <c r="L276" s="722"/>
      <c r="M276" s="722"/>
      <c r="N276" s="722"/>
      <c r="O276" s="722"/>
      <c r="P276" s="722"/>
      <c r="Q276" s="155"/>
      <c r="R276" s="155"/>
      <c r="S276" s="155"/>
      <c r="T276" s="155"/>
      <c r="U276" s="155"/>
      <c r="V276" s="155"/>
      <c r="W276" s="725"/>
      <c r="X276" s="729">
        <f t="shared" si="33"/>
        <v>0</v>
      </c>
      <c r="Y276" s="215">
        <f t="shared" si="34"/>
        <v>0</v>
      </c>
    </row>
    <row r="277" spans="1:25" ht="18.75" thickBot="1">
      <c r="A277" s="51"/>
      <c r="B277" s="722"/>
      <c r="C277" s="722"/>
      <c r="D277" s="155"/>
      <c r="E277" s="155"/>
      <c r="F277" s="155"/>
      <c r="G277" s="155"/>
      <c r="H277" s="155"/>
      <c r="I277" s="155"/>
      <c r="J277" s="155"/>
      <c r="K277" s="722"/>
      <c r="L277" s="722"/>
      <c r="M277" s="722"/>
      <c r="N277" s="722"/>
      <c r="O277" s="722"/>
      <c r="P277" s="722"/>
      <c r="Q277" s="155"/>
      <c r="R277" s="155"/>
      <c r="S277" s="155"/>
      <c r="T277" s="155"/>
      <c r="U277" s="155"/>
      <c r="V277" s="155"/>
      <c r="W277" s="725"/>
      <c r="X277" s="729">
        <f t="shared" si="33"/>
        <v>0</v>
      </c>
      <c r="Y277" s="215">
        <f t="shared" si="34"/>
        <v>0</v>
      </c>
    </row>
    <row r="278" spans="1:25" ht="18.75" thickBot="1">
      <c r="A278" s="51"/>
      <c r="B278" s="722"/>
      <c r="C278" s="722"/>
      <c r="D278" s="155"/>
      <c r="E278" s="155"/>
      <c r="F278" s="155"/>
      <c r="G278" s="155"/>
      <c r="H278" s="155"/>
      <c r="I278" s="155"/>
      <c r="J278" s="155"/>
      <c r="K278" s="722"/>
      <c r="L278" s="722"/>
      <c r="M278" s="722"/>
      <c r="N278" s="722"/>
      <c r="O278" s="722"/>
      <c r="P278" s="722"/>
      <c r="Q278" s="155"/>
      <c r="R278" s="155"/>
      <c r="S278" s="155"/>
      <c r="T278" s="155"/>
      <c r="U278" s="155"/>
      <c r="V278" s="155"/>
      <c r="W278" s="725"/>
      <c r="X278" s="729">
        <f t="shared" si="33"/>
        <v>0</v>
      </c>
      <c r="Y278" s="215">
        <f t="shared" si="34"/>
        <v>0</v>
      </c>
    </row>
    <row r="279" spans="1:25" ht="18.75" thickBot="1">
      <c r="A279" s="51"/>
      <c r="B279" s="722"/>
      <c r="C279" s="722"/>
      <c r="D279" s="155"/>
      <c r="E279" s="155"/>
      <c r="F279" s="155"/>
      <c r="G279" s="155"/>
      <c r="H279" s="155"/>
      <c r="I279" s="155"/>
      <c r="J279" s="155"/>
      <c r="K279" s="722"/>
      <c r="L279" s="722"/>
      <c r="M279" s="722"/>
      <c r="N279" s="722"/>
      <c r="O279" s="722"/>
      <c r="P279" s="722"/>
      <c r="Q279" s="155"/>
      <c r="R279" s="155"/>
      <c r="S279" s="155"/>
      <c r="T279" s="155"/>
      <c r="U279" s="155"/>
      <c r="V279" s="155"/>
      <c r="W279" s="725"/>
      <c r="X279" s="729">
        <f t="shared" si="33"/>
        <v>0</v>
      </c>
      <c r="Y279" s="215">
        <f t="shared" si="34"/>
        <v>0</v>
      </c>
    </row>
    <row r="280" spans="1:25" s="768" customFormat="1" ht="19.5" customHeight="1">
      <c r="A280" s="764" t="s">
        <v>11</v>
      </c>
      <c r="B280" s="765">
        <f>(((SUM(B272:B279))/8)/B271)</f>
        <v>0</v>
      </c>
      <c r="C280" s="765">
        <f>(((SUM(C272:C279))/8)/C271)</f>
        <v>0</v>
      </c>
      <c r="D280" s="765">
        <v>1</v>
      </c>
      <c r="E280" s="765">
        <f t="shared" ref="E280:W280" si="35">(((SUM(E272:E279))/8)/E271)</f>
        <v>0</v>
      </c>
      <c r="F280" s="765">
        <f t="shared" si="35"/>
        <v>0</v>
      </c>
      <c r="G280" s="765">
        <f t="shared" si="35"/>
        <v>0</v>
      </c>
      <c r="H280" s="765">
        <f t="shared" si="35"/>
        <v>0</v>
      </c>
      <c r="I280" s="765">
        <f t="shared" si="35"/>
        <v>0</v>
      </c>
      <c r="J280" s="765">
        <f t="shared" si="35"/>
        <v>0</v>
      </c>
      <c r="K280" s="765">
        <f t="shared" si="35"/>
        <v>0</v>
      </c>
      <c r="L280" s="765">
        <f t="shared" si="35"/>
        <v>0</v>
      </c>
      <c r="M280" s="765">
        <f t="shared" si="35"/>
        <v>0</v>
      </c>
      <c r="N280" s="765">
        <f t="shared" si="35"/>
        <v>0</v>
      </c>
      <c r="O280" s="765">
        <f t="shared" si="35"/>
        <v>0</v>
      </c>
      <c r="P280" s="765">
        <f t="shared" si="35"/>
        <v>0</v>
      </c>
      <c r="Q280" s="765">
        <f t="shared" si="35"/>
        <v>0</v>
      </c>
      <c r="R280" s="765">
        <f t="shared" si="35"/>
        <v>0</v>
      </c>
      <c r="S280" s="765">
        <f t="shared" si="35"/>
        <v>0</v>
      </c>
      <c r="T280" s="765">
        <f t="shared" si="35"/>
        <v>0</v>
      </c>
      <c r="U280" s="765">
        <f t="shared" si="35"/>
        <v>0</v>
      </c>
      <c r="V280" s="765">
        <f t="shared" si="35"/>
        <v>0</v>
      </c>
      <c r="W280" s="765">
        <f t="shared" si="35"/>
        <v>0</v>
      </c>
      <c r="X280" s="766">
        <f>SUM(X272:X279)/7</f>
        <v>0</v>
      </c>
      <c r="Y280" s="767">
        <f>SUM(Y272:Y279)/8</f>
        <v>0</v>
      </c>
    </row>
    <row r="281" spans="1:25" ht="18">
      <c r="A281" s="721" t="s">
        <v>593</v>
      </c>
      <c r="B281" s="158"/>
      <c r="C281" s="158"/>
      <c r="D281" s="16"/>
      <c r="E281" s="16"/>
      <c r="F281" s="751"/>
      <c r="G281" s="16"/>
      <c r="H281" s="752"/>
      <c r="I281" s="16"/>
      <c r="J281" s="16"/>
      <c r="K281" s="158"/>
      <c r="L281" s="158"/>
      <c r="M281" s="158"/>
      <c r="N281" s="723"/>
      <c r="O281" s="158"/>
      <c r="P281" s="158"/>
      <c r="Q281" s="16"/>
      <c r="R281" s="16"/>
      <c r="S281" s="16"/>
      <c r="T281" s="16"/>
      <c r="U281" s="16"/>
      <c r="V281" s="16"/>
      <c r="W281" s="16"/>
      <c r="X281" s="16"/>
      <c r="Y281" s="59"/>
    </row>
    <row r="282" spans="1:25" ht="18">
      <c r="A282" s="173"/>
      <c r="B282" s="173"/>
      <c r="C282" s="173"/>
      <c r="D282" s="173"/>
      <c r="E282" s="173"/>
      <c r="F282" s="293"/>
      <c r="G282" s="173"/>
      <c r="H282" s="294"/>
      <c r="I282" s="173"/>
      <c r="J282" s="173"/>
      <c r="K282" s="173"/>
      <c r="L282" s="173"/>
      <c r="M282" s="173"/>
      <c r="N282" s="173"/>
      <c r="O282" s="172"/>
      <c r="P282" s="173"/>
      <c r="Q282" s="724"/>
      <c r="R282" s="3"/>
      <c r="S282" s="3"/>
      <c r="T282" s="3"/>
      <c r="U282" s="3"/>
      <c r="V282" s="3"/>
      <c r="W282" s="3"/>
      <c r="X282" s="3"/>
    </row>
    <row r="283" spans="1:25" ht="33.75">
      <c r="A283" s="777" t="s">
        <v>74</v>
      </c>
      <c r="B283" s="913" t="s">
        <v>634</v>
      </c>
      <c r="C283" s="125"/>
      <c r="D283" s="347"/>
      <c r="E283" s="247"/>
      <c r="F283" s="248"/>
      <c r="G283" s="249"/>
      <c r="H283" s="248"/>
      <c r="I283" s="188"/>
      <c r="J283" s="172"/>
      <c r="K283" s="3"/>
      <c r="L283" s="3"/>
      <c r="M283" s="3"/>
      <c r="Q283" s="3"/>
      <c r="R283" s="3"/>
      <c r="S283" s="3"/>
      <c r="T283" s="3"/>
      <c r="U283" s="3"/>
      <c r="V283" s="3"/>
      <c r="W283" s="3"/>
      <c r="X283" s="3"/>
    </row>
    <row r="284" spans="1:25" ht="13.5" customHeight="1" thickBot="1">
      <c r="A284" s="8" t="s">
        <v>15</v>
      </c>
      <c r="B284" s="1266" t="s">
        <v>0</v>
      </c>
      <c r="C284" s="1267"/>
      <c r="D284" s="1267"/>
      <c r="E284" s="1267"/>
      <c r="F284" s="1267"/>
      <c r="G284" s="911"/>
      <c r="H284" s="911"/>
      <c r="I284" s="911"/>
      <c r="J284" s="912"/>
    </row>
    <row r="285" spans="1:25" ht="18.75" customHeight="1" thickBot="1">
      <c r="A285" s="72"/>
      <c r="B285" s="1262" t="s">
        <v>62</v>
      </c>
      <c r="C285" s="1263"/>
      <c r="D285" s="1263"/>
      <c r="E285" s="1263"/>
      <c r="F285" s="1264"/>
      <c r="G285" s="733"/>
      <c r="H285" s="733"/>
      <c r="I285" s="733"/>
      <c r="J285" s="681"/>
    </row>
    <row r="286" spans="1:25" ht="12.75" customHeight="1">
      <c r="A286" s="1279" t="s">
        <v>58</v>
      </c>
      <c r="B286" s="1268" t="s">
        <v>633</v>
      </c>
      <c r="C286" s="1269"/>
      <c r="D286" s="1268" t="s">
        <v>632</v>
      </c>
      <c r="E286" s="1269"/>
      <c r="F286" s="1282" t="s">
        <v>1</v>
      </c>
      <c r="G286" s="1283"/>
      <c r="H286" s="1284"/>
      <c r="I286" s="1283"/>
      <c r="J286" s="1285"/>
    </row>
    <row r="287" spans="1:25" ht="12.75" customHeight="1">
      <c r="A287" s="1280"/>
      <c r="B287" s="1270"/>
      <c r="C287" s="1271"/>
      <c r="D287" s="1270"/>
      <c r="E287" s="1271"/>
      <c r="F287" s="1098"/>
      <c r="G287" s="1283"/>
      <c r="H287" s="1284"/>
      <c r="I287" s="1283"/>
      <c r="J287" s="1285"/>
    </row>
    <row r="288" spans="1:25" ht="12.75" customHeight="1">
      <c r="A288" s="1280"/>
      <c r="B288" s="1270"/>
      <c r="C288" s="1271"/>
      <c r="D288" s="1270"/>
      <c r="E288" s="1271"/>
      <c r="F288" s="1098"/>
      <c r="G288" s="1283"/>
      <c r="H288" s="1284"/>
      <c r="I288" s="1283"/>
      <c r="J288" s="1285"/>
    </row>
    <row r="289" spans="1:10" ht="12.75" customHeight="1">
      <c r="A289" s="1280"/>
      <c r="B289" s="1270"/>
      <c r="C289" s="1271"/>
      <c r="D289" s="1270"/>
      <c r="E289" s="1271"/>
      <c r="F289" s="1098"/>
      <c r="G289" s="1283"/>
      <c r="H289" s="1284"/>
      <c r="I289" s="1283"/>
      <c r="J289" s="1285"/>
    </row>
    <row r="290" spans="1:10" ht="12.75" customHeight="1">
      <c r="A290" s="1280"/>
      <c r="B290" s="1270"/>
      <c r="C290" s="1271"/>
      <c r="D290" s="1270"/>
      <c r="E290" s="1271"/>
      <c r="F290" s="1098"/>
      <c r="G290" s="1283"/>
      <c r="H290" s="1284"/>
      <c r="I290" s="1283"/>
      <c r="J290" s="1285"/>
    </row>
    <row r="291" spans="1:10" ht="12.75" customHeight="1">
      <c r="A291" s="1280"/>
      <c r="B291" s="1270"/>
      <c r="C291" s="1271"/>
      <c r="D291" s="1270"/>
      <c r="E291" s="1271"/>
      <c r="F291" s="1098"/>
      <c r="G291" s="1283"/>
      <c r="H291" s="1284"/>
      <c r="I291" s="1283"/>
      <c r="J291" s="1285"/>
    </row>
    <row r="292" spans="1:10" ht="12.75" customHeight="1">
      <c r="A292" s="1280"/>
      <c r="B292" s="1270"/>
      <c r="C292" s="1271"/>
      <c r="D292" s="1270"/>
      <c r="E292" s="1271"/>
      <c r="F292" s="1098"/>
      <c r="G292" s="1283"/>
      <c r="H292" s="1284"/>
      <c r="I292" s="1283"/>
      <c r="J292" s="1285"/>
    </row>
    <row r="293" spans="1:10" ht="12.75" customHeight="1">
      <c r="A293" s="1280"/>
      <c r="B293" s="1272"/>
      <c r="C293" s="1273"/>
      <c r="D293" s="1272"/>
      <c r="E293" s="1273"/>
      <c r="F293" s="1098"/>
      <c r="G293" s="1283"/>
      <c r="H293" s="1284"/>
      <c r="I293" s="1283"/>
      <c r="J293" s="1285"/>
    </row>
    <row r="294" spans="1:10" ht="18.75" thickBot="1">
      <c r="A294" s="1281"/>
      <c r="B294" s="12">
        <v>25</v>
      </c>
      <c r="C294" s="772">
        <v>0.4</v>
      </c>
      <c r="D294" s="12" t="s">
        <v>6</v>
      </c>
      <c r="E294" s="904">
        <v>0.6</v>
      </c>
      <c r="F294" s="905">
        <f>C294+E294</f>
        <v>1</v>
      </c>
      <c r="G294" s="736"/>
      <c r="H294" s="699"/>
      <c r="I294" s="736"/>
      <c r="J294" s="908"/>
    </row>
    <row r="295" spans="1:10" ht="18.75" thickBot="1">
      <c r="A295" s="133"/>
      <c r="B295" s="910"/>
      <c r="C295" s="127">
        <f>B295*0.4</f>
        <v>0</v>
      </c>
      <c r="D295" s="292"/>
      <c r="E295" s="127">
        <f>D295*0.6</f>
        <v>0</v>
      </c>
      <c r="F295" s="905">
        <f t="shared" ref="F295:F302" si="36">C295+E295</f>
        <v>0</v>
      </c>
      <c r="G295" s="738"/>
      <c r="H295" s="739"/>
      <c r="I295" s="738"/>
      <c r="J295" s="908"/>
    </row>
    <row r="296" spans="1:10" ht="18" customHeight="1" thickBot="1">
      <c r="A296" s="134"/>
      <c r="B296" s="906"/>
      <c r="C296" s="127">
        <f t="shared" ref="C296:C302" si="37">B296*0.4</f>
        <v>0</v>
      </c>
      <c r="D296" s="292"/>
      <c r="E296" s="127">
        <f t="shared" ref="E296:E302" si="38">D296*0.6</f>
        <v>0</v>
      </c>
      <c r="F296" s="905">
        <f t="shared" si="36"/>
        <v>0</v>
      </c>
      <c r="G296" s="738"/>
      <c r="H296" s="739"/>
      <c r="I296" s="738"/>
      <c r="J296" s="908"/>
    </row>
    <row r="297" spans="1:10" ht="18.75" thickBot="1">
      <c r="A297" s="134"/>
      <c r="B297" s="906"/>
      <c r="C297" s="127">
        <f t="shared" si="37"/>
        <v>0</v>
      </c>
      <c r="D297" s="292"/>
      <c r="E297" s="127">
        <f t="shared" si="38"/>
        <v>0</v>
      </c>
      <c r="F297" s="905">
        <f t="shared" si="36"/>
        <v>0</v>
      </c>
      <c r="G297" s="738"/>
      <c r="H297" s="739"/>
      <c r="I297" s="738"/>
      <c r="J297" s="908"/>
    </row>
    <row r="298" spans="1:10" ht="18.75" thickBot="1">
      <c r="A298" s="134"/>
      <c r="B298" s="906"/>
      <c r="C298" s="127">
        <f t="shared" si="37"/>
        <v>0</v>
      </c>
      <c r="D298" s="292"/>
      <c r="E298" s="127">
        <f t="shared" si="38"/>
        <v>0</v>
      </c>
      <c r="F298" s="905">
        <f t="shared" si="36"/>
        <v>0</v>
      </c>
      <c r="G298" s="738"/>
      <c r="H298" s="739"/>
      <c r="I298" s="738"/>
      <c r="J298" s="908"/>
    </row>
    <row r="299" spans="1:10" ht="18.75" thickBot="1">
      <c r="A299" s="134"/>
      <c r="B299" s="906"/>
      <c r="C299" s="127">
        <f t="shared" si="37"/>
        <v>0</v>
      </c>
      <c r="D299" s="292"/>
      <c r="E299" s="127">
        <f t="shared" si="38"/>
        <v>0</v>
      </c>
      <c r="F299" s="905">
        <f t="shared" si="36"/>
        <v>0</v>
      </c>
      <c r="G299" s="738"/>
      <c r="H299" s="739"/>
      <c r="I299" s="738"/>
      <c r="J299" s="908"/>
    </row>
    <row r="300" spans="1:10" ht="18.75" thickBot="1">
      <c r="A300" s="134"/>
      <c r="B300" s="906"/>
      <c r="C300" s="127">
        <f t="shared" si="37"/>
        <v>0</v>
      </c>
      <c r="D300" s="292"/>
      <c r="E300" s="127">
        <f t="shared" si="38"/>
        <v>0</v>
      </c>
      <c r="F300" s="905">
        <f t="shared" si="36"/>
        <v>0</v>
      </c>
      <c r="G300" s="738"/>
      <c r="H300" s="739"/>
      <c r="I300" s="738"/>
      <c r="J300" s="908"/>
    </row>
    <row r="301" spans="1:10" ht="18.75" thickBot="1">
      <c r="A301" s="134"/>
      <c r="B301" s="906"/>
      <c r="C301" s="127">
        <f t="shared" si="37"/>
        <v>0</v>
      </c>
      <c r="D301" s="292"/>
      <c r="E301" s="127">
        <f t="shared" si="38"/>
        <v>0</v>
      </c>
      <c r="F301" s="905">
        <f t="shared" si="36"/>
        <v>0</v>
      </c>
      <c r="G301" s="738"/>
      <c r="H301" s="739"/>
      <c r="I301" s="738"/>
      <c r="J301" s="908"/>
    </row>
    <row r="302" spans="1:10" ht="18.75" thickBot="1">
      <c r="A302" s="134"/>
      <c r="B302" s="906"/>
      <c r="C302" s="127">
        <f t="shared" si="37"/>
        <v>0</v>
      </c>
      <c r="D302" s="292"/>
      <c r="E302" s="127">
        <f t="shared" si="38"/>
        <v>0</v>
      </c>
      <c r="F302" s="905">
        <f t="shared" si="36"/>
        <v>0</v>
      </c>
      <c r="G302" s="738"/>
      <c r="H302" s="739"/>
      <c r="I302" s="738"/>
      <c r="J302" s="908"/>
    </row>
    <row r="303" spans="1:10" ht="24" thickBot="1">
      <c r="A303" s="131" t="s">
        <v>21</v>
      </c>
      <c r="B303" s="641">
        <f>SUM(B295:B302)/8</f>
        <v>0</v>
      </c>
      <c r="C303" s="129"/>
      <c r="D303" s="641">
        <f>SUM(D295:D302)/8</f>
        <v>0</v>
      </c>
      <c r="E303" s="129"/>
      <c r="F303" s="641">
        <f>SUM(F295:F302)/8</f>
        <v>0</v>
      </c>
      <c r="G303" s="909"/>
      <c r="H303" s="739"/>
      <c r="I303" s="743"/>
      <c r="J303" s="414"/>
    </row>
    <row r="304" spans="1:10" ht="18.75" thickBot="1">
      <c r="A304" s="1138" t="s">
        <v>3</v>
      </c>
      <c r="B304" s="1139"/>
      <c r="C304" s="1139"/>
      <c r="D304" s="1120"/>
      <c r="E304" s="1120"/>
      <c r="F304" s="1265"/>
      <c r="G304" s="745"/>
      <c r="H304" s="745"/>
      <c r="I304" s="745"/>
      <c r="J304" s="172"/>
    </row>
    <row r="305" spans="1:17" ht="15.75">
      <c r="A305" s="1274" t="s">
        <v>599</v>
      </c>
      <c r="B305" s="1274"/>
      <c r="C305" s="773">
        <v>0.4</v>
      </c>
      <c r="D305" s="826"/>
      <c r="E305" s="774"/>
      <c r="F305" s="826"/>
      <c r="G305" s="748"/>
      <c r="H305" s="826"/>
      <c r="I305" s="748"/>
      <c r="J305" s="749"/>
    </row>
    <row r="306" spans="1:17" ht="15.75">
      <c r="A306" s="1275" t="s">
        <v>603</v>
      </c>
      <c r="B306" s="1276"/>
      <c r="C306" s="1276"/>
      <c r="D306" s="1277"/>
      <c r="E306" s="405">
        <v>0.6</v>
      </c>
      <c r="F306" s="826"/>
      <c r="G306" s="748"/>
      <c r="H306" s="826"/>
      <c r="I306" s="748"/>
      <c r="J306" s="749"/>
    </row>
    <row r="307" spans="1:17" s="173" customFormat="1" ht="15.75">
      <c r="A307" s="1278"/>
      <c r="B307" s="1278"/>
      <c r="C307" s="1278"/>
      <c r="D307" s="1278"/>
      <c r="E307" s="1278"/>
      <c r="F307" s="1278"/>
      <c r="G307" s="909"/>
      <c r="H307" s="826"/>
      <c r="I307" s="748"/>
      <c r="J307" s="749"/>
    </row>
    <row r="308" spans="1:17" s="173" customFormat="1" ht="15.75">
      <c r="A308" s="1278"/>
      <c r="B308" s="1278"/>
      <c r="C308" s="1278"/>
      <c r="D308" s="1278"/>
      <c r="E308" s="1278"/>
      <c r="F308" s="1278"/>
      <c r="G308" s="1278"/>
      <c r="H308" s="1278"/>
      <c r="I308" s="909"/>
      <c r="J308" s="749"/>
    </row>
    <row r="309" spans="1:17" ht="44.25" customHeight="1" thickBot="1">
      <c r="A309" s="806" t="s">
        <v>630</v>
      </c>
      <c r="D309" s="244"/>
      <c r="E309" s="243"/>
      <c r="F309" s="244"/>
      <c r="G309" s="186"/>
      <c r="H309" s="244"/>
      <c r="I309" s="186"/>
    </row>
    <row r="310" spans="1:17" ht="32.25" hidden="1" customHeight="1" thickBot="1">
      <c r="A310" s="1252"/>
      <c r="B310" s="1252"/>
      <c r="C310" s="1252"/>
      <c r="D310" s="1252"/>
      <c r="E310" s="1252"/>
      <c r="F310" s="1252"/>
      <c r="G310" s="1252"/>
      <c r="H310" s="1252"/>
      <c r="I310" s="1252"/>
      <c r="J310" s="1252"/>
      <c r="K310" s="1252"/>
      <c r="L310" s="1252"/>
      <c r="M310" s="1252"/>
      <c r="N310" s="1253"/>
      <c r="O310" s="1253"/>
      <c r="P310" s="1253"/>
      <c r="Q310" s="1253"/>
    </row>
    <row r="311" spans="1:17" ht="40.5" customHeight="1" thickBot="1">
      <c r="A311" s="1259"/>
      <c r="B311" s="1260"/>
      <c r="C311" s="1260"/>
      <c r="D311" s="1260"/>
      <c r="E311" s="1260"/>
      <c r="F311" s="1260"/>
      <c r="G311" s="1260"/>
      <c r="H311" s="1260"/>
      <c r="I311" s="1260"/>
      <c r="J311" s="1260"/>
      <c r="K311" s="1260"/>
      <c r="L311" s="1260"/>
      <c r="M311" s="1261"/>
      <c r="N311" s="872"/>
      <c r="O311" s="872"/>
      <c r="P311" s="872"/>
      <c r="Q311" s="872"/>
    </row>
    <row r="312" spans="1:17" ht="45" customHeight="1" thickBot="1">
      <c r="A312" s="789" t="s">
        <v>604</v>
      </c>
      <c r="B312" s="1243" t="s">
        <v>605</v>
      </c>
      <c r="C312" s="1244"/>
      <c r="D312" s="1244"/>
      <c r="E312" s="1244"/>
      <c r="F312" s="1244"/>
      <c r="G312" s="1244"/>
      <c r="H312" s="1244"/>
      <c r="I312" s="1244"/>
      <c r="J312" s="1244"/>
      <c r="K312" s="1244"/>
      <c r="L312" s="1244"/>
      <c r="M312" s="1258"/>
      <c r="N312" s="869"/>
      <c r="O312" s="869"/>
      <c r="P312" s="869"/>
      <c r="Q312" s="899"/>
    </row>
    <row r="313" spans="1:17" ht="30.75" customHeight="1" thickBot="1">
      <c r="A313" s="789" t="s">
        <v>606</v>
      </c>
      <c r="B313" s="1255" t="s">
        <v>607</v>
      </c>
      <c r="C313" s="1256"/>
      <c r="D313" s="1256"/>
      <c r="E313" s="1256"/>
      <c r="F313" s="1256"/>
      <c r="G313" s="1256"/>
      <c r="H313" s="1256" t="s">
        <v>617</v>
      </c>
      <c r="I313" s="1256"/>
      <c r="J313" s="1256"/>
      <c r="K313" s="1257"/>
      <c r="L313" s="796" t="s">
        <v>58</v>
      </c>
      <c r="M313" s="796" t="s">
        <v>58</v>
      </c>
      <c r="N313" s="869"/>
      <c r="O313" s="869"/>
      <c r="P313" s="898"/>
      <c r="Q313" s="897"/>
    </row>
    <row r="314" spans="1:17" ht="132" customHeight="1" thickBot="1">
      <c r="A314" s="790" t="s">
        <v>608</v>
      </c>
      <c r="B314" s="791" t="s">
        <v>610</v>
      </c>
      <c r="C314" s="791" t="s">
        <v>611</v>
      </c>
      <c r="D314" s="791" t="s">
        <v>612</v>
      </c>
      <c r="E314" s="791" t="s">
        <v>613</v>
      </c>
      <c r="F314" s="798" t="s">
        <v>614</v>
      </c>
      <c r="G314" s="799" t="s">
        <v>609</v>
      </c>
      <c r="H314" s="791" t="s">
        <v>616</v>
      </c>
      <c r="I314" s="791" t="s">
        <v>618</v>
      </c>
      <c r="J314" s="791" t="s">
        <v>619</v>
      </c>
      <c r="K314" s="797" t="s">
        <v>609</v>
      </c>
      <c r="L314" s="894" t="s">
        <v>8</v>
      </c>
      <c r="M314" s="894" t="s">
        <v>522</v>
      </c>
      <c r="N314" s="873"/>
      <c r="O314" s="875"/>
      <c r="P314" s="876"/>
      <c r="Q314" s="877"/>
    </row>
    <row r="315" spans="1:17" ht="15.75" thickBot="1">
      <c r="A315" s="867" t="s">
        <v>615</v>
      </c>
      <c r="B315" s="801">
        <v>5</v>
      </c>
      <c r="C315" s="801">
        <v>5</v>
      </c>
      <c r="D315" s="801">
        <v>5</v>
      </c>
      <c r="E315" s="801">
        <v>5</v>
      </c>
      <c r="F315" s="801">
        <v>5</v>
      </c>
      <c r="G315" s="802">
        <v>25</v>
      </c>
      <c r="H315" s="801">
        <v>5</v>
      </c>
      <c r="I315" s="801">
        <v>5</v>
      </c>
      <c r="J315" s="801">
        <v>5</v>
      </c>
      <c r="K315" s="803">
        <v>15</v>
      </c>
      <c r="L315" s="895">
        <f>SUM(G315+K315)</f>
        <v>40</v>
      </c>
      <c r="M315" s="240" t="s">
        <v>6</v>
      </c>
      <c r="N315" s="878"/>
      <c r="O315" s="879"/>
      <c r="P315" s="811"/>
      <c r="Q315" s="617"/>
    </row>
    <row r="316" spans="1:17" ht="18" thickBot="1">
      <c r="A316" s="792"/>
      <c r="B316" s="793"/>
      <c r="C316" s="793"/>
      <c r="D316" s="793"/>
      <c r="E316" s="793"/>
      <c r="F316" s="793"/>
      <c r="G316" s="795">
        <f>SUM(B316:F316)</f>
        <v>0</v>
      </c>
      <c r="H316" s="793"/>
      <c r="I316" s="793"/>
      <c r="J316" s="793"/>
      <c r="K316" s="794">
        <f>SUM(H316:J316)</f>
        <v>0</v>
      </c>
      <c r="L316" s="895">
        <f t="shared" ref="L316:L323" si="39">SUM(G316+K316)</f>
        <v>0</v>
      </c>
      <c r="M316" s="163">
        <f>L316/40</f>
        <v>0</v>
      </c>
      <c r="N316" s="881"/>
      <c r="O316" s="878"/>
      <c r="P316" s="811"/>
      <c r="Q316" s="394"/>
    </row>
    <row r="317" spans="1:17" ht="18" thickBot="1">
      <c r="A317" s="792"/>
      <c r="B317" s="793"/>
      <c r="C317" s="793"/>
      <c r="D317" s="793"/>
      <c r="E317" s="793"/>
      <c r="F317" s="793"/>
      <c r="G317" s="795">
        <f t="shared" ref="G317:G323" si="40">SUM(B317:F317)</f>
        <v>0</v>
      </c>
      <c r="H317" s="793"/>
      <c r="I317" s="793"/>
      <c r="J317" s="793"/>
      <c r="K317" s="794">
        <f t="shared" ref="K317:K323" si="41">SUM(H317:J317)</f>
        <v>0</v>
      </c>
      <c r="L317" s="895">
        <f t="shared" si="39"/>
        <v>0</v>
      </c>
      <c r="M317" s="163">
        <f t="shared" ref="M317:M323" si="42">L317/40</f>
        <v>0</v>
      </c>
      <c r="N317" s="881"/>
      <c r="O317" s="878"/>
      <c r="P317" s="811"/>
      <c r="Q317" s="394"/>
    </row>
    <row r="318" spans="1:17" ht="18" thickBot="1">
      <c r="A318" s="792"/>
      <c r="B318" s="793"/>
      <c r="C318" s="793"/>
      <c r="D318" s="793"/>
      <c r="E318" s="793"/>
      <c r="F318" s="793"/>
      <c r="G318" s="795">
        <f t="shared" si="40"/>
        <v>0</v>
      </c>
      <c r="H318" s="793"/>
      <c r="I318" s="793"/>
      <c r="J318" s="793"/>
      <c r="K318" s="794">
        <f t="shared" si="41"/>
        <v>0</v>
      </c>
      <c r="L318" s="895">
        <f t="shared" si="39"/>
        <v>0</v>
      </c>
      <c r="M318" s="163">
        <f t="shared" si="42"/>
        <v>0</v>
      </c>
      <c r="N318" s="881"/>
      <c r="O318" s="878"/>
      <c r="P318" s="811"/>
      <c r="Q318" s="394"/>
    </row>
    <row r="319" spans="1:17" ht="18" thickBot="1">
      <c r="A319" s="792"/>
      <c r="B319" s="793"/>
      <c r="C319" s="793"/>
      <c r="D319" s="793"/>
      <c r="E319" s="793"/>
      <c r="F319" s="793"/>
      <c r="G319" s="795">
        <f t="shared" si="40"/>
        <v>0</v>
      </c>
      <c r="H319" s="793"/>
      <c r="I319" s="793"/>
      <c r="J319" s="793"/>
      <c r="K319" s="794">
        <f t="shared" si="41"/>
        <v>0</v>
      </c>
      <c r="L319" s="895">
        <f t="shared" si="39"/>
        <v>0</v>
      </c>
      <c r="M319" s="163">
        <f t="shared" si="42"/>
        <v>0</v>
      </c>
      <c r="N319" s="881"/>
      <c r="O319" s="878"/>
      <c r="P319" s="811"/>
      <c r="Q319" s="394"/>
    </row>
    <row r="320" spans="1:17" ht="18" thickBot="1">
      <c r="A320" s="792"/>
      <c r="B320" s="793"/>
      <c r="C320" s="793"/>
      <c r="D320" s="793"/>
      <c r="E320" s="793"/>
      <c r="F320" s="793"/>
      <c r="G320" s="795">
        <f t="shared" si="40"/>
        <v>0</v>
      </c>
      <c r="H320" s="793"/>
      <c r="I320" s="793"/>
      <c r="J320" s="793"/>
      <c r="K320" s="794">
        <f t="shared" si="41"/>
        <v>0</v>
      </c>
      <c r="L320" s="895">
        <f t="shared" si="39"/>
        <v>0</v>
      </c>
      <c r="M320" s="163">
        <f t="shared" si="42"/>
        <v>0</v>
      </c>
      <c r="N320" s="881"/>
      <c r="O320" s="878"/>
      <c r="P320" s="811"/>
      <c r="Q320" s="394"/>
    </row>
    <row r="321" spans="1:17" ht="18" thickBot="1">
      <c r="A321" s="792"/>
      <c r="B321" s="793"/>
      <c r="C321" s="793"/>
      <c r="D321" s="793"/>
      <c r="E321" s="793"/>
      <c r="F321" s="793"/>
      <c r="G321" s="795">
        <f t="shared" si="40"/>
        <v>0</v>
      </c>
      <c r="H321" s="793"/>
      <c r="I321" s="793"/>
      <c r="J321" s="793"/>
      <c r="K321" s="794">
        <f t="shared" si="41"/>
        <v>0</v>
      </c>
      <c r="L321" s="895">
        <f t="shared" si="39"/>
        <v>0</v>
      </c>
      <c r="M321" s="163">
        <f t="shared" si="42"/>
        <v>0</v>
      </c>
      <c r="N321" s="881"/>
      <c r="O321" s="878"/>
      <c r="P321" s="811"/>
      <c r="Q321" s="394"/>
    </row>
    <row r="322" spans="1:17" ht="18" thickBot="1">
      <c r="A322" s="792"/>
      <c r="B322" s="793"/>
      <c r="C322" s="793"/>
      <c r="D322" s="793"/>
      <c r="E322" s="793"/>
      <c r="F322" s="793"/>
      <c r="G322" s="795">
        <f t="shared" si="40"/>
        <v>0</v>
      </c>
      <c r="H322" s="793"/>
      <c r="I322" s="793"/>
      <c r="J322" s="793"/>
      <c r="K322" s="794">
        <f t="shared" si="41"/>
        <v>0</v>
      </c>
      <c r="L322" s="895">
        <f t="shared" si="39"/>
        <v>0</v>
      </c>
      <c r="M322" s="163">
        <f t="shared" si="42"/>
        <v>0</v>
      </c>
      <c r="N322" s="881"/>
      <c r="O322" s="878"/>
      <c r="P322" s="811"/>
      <c r="Q322" s="394"/>
    </row>
    <row r="323" spans="1:17" ht="18" thickBot="1">
      <c r="A323" s="792"/>
      <c r="B323" s="793"/>
      <c r="C323" s="793"/>
      <c r="D323" s="793"/>
      <c r="E323" s="793"/>
      <c r="F323" s="793"/>
      <c r="G323" s="795">
        <f t="shared" si="40"/>
        <v>0</v>
      </c>
      <c r="H323" s="793"/>
      <c r="I323" s="793"/>
      <c r="J323" s="793"/>
      <c r="K323" s="794">
        <f t="shared" si="41"/>
        <v>0</v>
      </c>
      <c r="L323" s="901">
        <f t="shared" si="39"/>
        <v>0</v>
      </c>
      <c r="M323" s="902">
        <f t="shared" si="42"/>
        <v>0</v>
      </c>
      <c r="N323" s="881"/>
      <c r="O323" s="878"/>
      <c r="P323" s="811"/>
      <c r="Q323" s="394"/>
    </row>
    <row r="324" spans="1:17" ht="13.5" thickBot="1">
      <c r="A324" s="804" t="s">
        <v>21</v>
      </c>
      <c r="B324" s="800"/>
      <c r="C324" s="805"/>
      <c r="D324" s="800"/>
      <c r="E324" s="805"/>
      <c r="F324" s="800"/>
      <c r="G324" s="889">
        <f>(SUM(G316:G323)/8)/25</f>
        <v>0</v>
      </c>
      <c r="H324" s="800"/>
      <c r="I324" s="800"/>
      <c r="J324" s="800"/>
      <c r="K324" s="900">
        <f>(SUM(K316:K323)/8)/15</f>
        <v>0</v>
      </c>
      <c r="L324" s="903"/>
      <c r="M324" s="896">
        <f>SUM(M316:M323)/8</f>
        <v>0</v>
      </c>
      <c r="N324" s="877"/>
      <c r="O324" s="892"/>
      <c r="P324" s="811"/>
      <c r="Q324" s="893"/>
    </row>
    <row r="325" spans="1:17">
      <c r="D325" s="244"/>
      <c r="E325" s="243"/>
      <c r="F325" s="244"/>
      <c r="G325" s="186"/>
      <c r="H325" s="244"/>
      <c r="I325" s="186"/>
    </row>
    <row r="326" spans="1:17">
      <c r="D326" s="244"/>
      <c r="E326" s="243"/>
      <c r="F326" s="244"/>
      <c r="G326" s="186"/>
      <c r="H326" s="244"/>
      <c r="I326" s="186"/>
    </row>
    <row r="327" spans="1:17">
      <c r="A327" s="888" t="s">
        <v>631</v>
      </c>
      <c r="D327" s="244"/>
      <c r="E327" s="243"/>
      <c r="F327" s="244"/>
      <c r="G327" s="186"/>
      <c r="H327" s="244"/>
      <c r="I327" s="186"/>
    </row>
    <row r="328" spans="1:17" ht="8.25" customHeight="1" thickBot="1">
      <c r="A328" s="871"/>
      <c r="B328" s="871"/>
      <c r="C328" s="871"/>
      <c r="D328" s="871"/>
      <c r="E328" s="871"/>
      <c r="F328" s="871"/>
      <c r="G328" s="871"/>
      <c r="H328" s="871"/>
      <c r="I328" s="871"/>
      <c r="J328" s="871"/>
      <c r="K328" s="871"/>
      <c r="L328" s="871"/>
      <c r="M328" s="871"/>
      <c r="N328" s="871"/>
      <c r="O328" s="871"/>
      <c r="P328" s="871"/>
      <c r="Q328" s="871"/>
    </row>
    <row r="329" spans="1:17" ht="48" customHeight="1" thickBot="1">
      <c r="A329" s="813"/>
      <c r="B329" s="814"/>
      <c r="C329" s="814"/>
      <c r="D329" s="814"/>
      <c r="E329" s="814"/>
      <c r="F329" s="814"/>
      <c r="G329" s="814"/>
      <c r="H329" s="815"/>
      <c r="I329" s="872"/>
      <c r="J329" s="872"/>
      <c r="K329" s="872"/>
      <c r="L329" s="872"/>
      <c r="M329" s="872"/>
      <c r="N329" s="872"/>
      <c r="O329" s="872"/>
      <c r="P329" s="872"/>
      <c r="Q329" s="872"/>
    </row>
    <row r="330" spans="1:17" ht="58.5" customHeight="1" thickBot="1">
      <c r="A330" s="789" t="s">
        <v>604</v>
      </c>
      <c r="B330" s="1243" t="s">
        <v>605</v>
      </c>
      <c r="C330" s="1244"/>
      <c r="D330" s="1244"/>
      <c r="E330" s="1244"/>
      <c r="F330" s="1244"/>
      <c r="G330" s="1244"/>
      <c r="H330" s="1245"/>
      <c r="I330" s="872"/>
      <c r="J330" s="872"/>
      <c r="K330" s="872"/>
      <c r="L330" s="872"/>
      <c r="M330" s="872"/>
      <c r="N330" s="872"/>
      <c r="O330" s="872"/>
      <c r="P330" s="872"/>
      <c r="Q330" s="872"/>
    </row>
    <row r="331" spans="1:17" ht="108.75">
      <c r="A331" s="790" t="s">
        <v>608</v>
      </c>
      <c r="B331" s="791" t="s">
        <v>624</v>
      </c>
      <c r="C331" s="797" t="s">
        <v>609</v>
      </c>
      <c r="D331" s="791" t="s">
        <v>625</v>
      </c>
      <c r="E331" s="797" t="s">
        <v>609</v>
      </c>
      <c r="F331" s="791" t="s">
        <v>627</v>
      </c>
      <c r="G331" s="870" t="s">
        <v>609</v>
      </c>
      <c r="H331" s="883"/>
      <c r="I331" s="873"/>
      <c r="J331" s="874"/>
      <c r="K331" s="875"/>
      <c r="L331" s="873"/>
      <c r="M331" s="873"/>
      <c r="N331" s="873"/>
      <c r="O331" s="875"/>
      <c r="P331" s="876"/>
      <c r="Q331" s="877"/>
    </row>
    <row r="332" spans="1:17" ht="15">
      <c r="A332" s="867" t="s">
        <v>615</v>
      </c>
      <c r="B332" s="868" t="s">
        <v>626</v>
      </c>
      <c r="C332" s="884" t="s">
        <v>6</v>
      </c>
      <c r="D332" s="868" t="s">
        <v>626</v>
      </c>
      <c r="E332" s="884" t="s">
        <v>6</v>
      </c>
      <c r="F332" s="868" t="s">
        <v>626</v>
      </c>
      <c r="G332" s="884" t="s">
        <v>6</v>
      </c>
      <c r="H332" s="240" t="s">
        <v>6</v>
      </c>
      <c r="I332" s="878"/>
      <c r="J332" s="878"/>
      <c r="K332" s="879"/>
      <c r="L332" s="880"/>
      <c r="M332" s="878"/>
      <c r="N332" s="878"/>
      <c r="O332" s="879"/>
      <c r="P332" s="812"/>
      <c r="Q332" s="617"/>
    </row>
    <row r="333" spans="1:17" ht="18" thickBot="1">
      <c r="A333" s="885"/>
      <c r="B333" s="886"/>
      <c r="C333" s="887"/>
      <c r="D333" s="886"/>
      <c r="E333" s="887"/>
      <c r="F333" s="886"/>
      <c r="G333" s="887"/>
      <c r="H333" s="907">
        <f>(C333+E333+G333)/3/100</f>
        <v>0</v>
      </c>
      <c r="I333" s="881"/>
      <c r="J333" s="881"/>
      <c r="K333" s="878"/>
      <c r="L333" s="881"/>
      <c r="M333" s="881"/>
      <c r="N333" s="881"/>
      <c r="O333" s="878"/>
      <c r="P333" s="811"/>
      <c r="Q333" s="182"/>
    </row>
    <row r="334" spans="1:17" ht="24" customHeight="1" thickBot="1">
      <c r="A334" s="885"/>
      <c r="B334" s="886"/>
      <c r="C334" s="887"/>
      <c r="D334" s="886"/>
      <c r="E334" s="887"/>
      <c r="F334" s="886"/>
      <c r="G334" s="887"/>
      <c r="H334" s="907">
        <f t="shared" ref="H334:H340" si="43">(C334+E334+G334)/3/100</f>
        <v>0</v>
      </c>
      <c r="I334" s="881"/>
      <c r="J334" s="881"/>
      <c r="K334" s="878"/>
      <c r="L334" s="881"/>
      <c r="M334" s="881"/>
      <c r="N334" s="881"/>
      <c r="O334" s="878"/>
      <c r="P334" s="811"/>
      <c r="Q334" s="182"/>
    </row>
    <row r="335" spans="1:17" ht="18" thickBot="1">
      <c r="A335" s="885"/>
      <c r="B335" s="886"/>
      <c r="C335" s="887"/>
      <c r="D335" s="886"/>
      <c r="E335" s="887"/>
      <c r="F335" s="886"/>
      <c r="G335" s="887"/>
      <c r="H335" s="907">
        <f t="shared" si="43"/>
        <v>0</v>
      </c>
      <c r="I335" s="881"/>
      <c r="J335" s="881"/>
      <c r="K335" s="878"/>
      <c r="L335" s="881"/>
      <c r="M335" s="881"/>
      <c r="N335" s="881"/>
      <c r="O335" s="878"/>
      <c r="P335" s="811"/>
      <c r="Q335" s="182"/>
    </row>
    <row r="336" spans="1:17" ht="18" thickBot="1">
      <c r="A336" s="885"/>
      <c r="B336" s="886"/>
      <c r="C336" s="887"/>
      <c r="D336" s="886"/>
      <c r="E336" s="887"/>
      <c r="F336" s="886"/>
      <c r="G336" s="887"/>
      <c r="H336" s="907">
        <f t="shared" si="43"/>
        <v>0</v>
      </c>
      <c r="I336" s="881"/>
      <c r="J336" s="881"/>
      <c r="K336" s="878"/>
      <c r="L336" s="881"/>
      <c r="M336" s="881"/>
      <c r="N336" s="881"/>
      <c r="O336" s="878"/>
      <c r="P336" s="811"/>
      <c r="Q336" s="182"/>
    </row>
    <row r="337" spans="1:18" ht="18" thickBot="1">
      <c r="A337" s="885"/>
      <c r="B337" s="886"/>
      <c r="C337" s="887"/>
      <c r="D337" s="886"/>
      <c r="E337" s="887"/>
      <c r="F337" s="886"/>
      <c r="G337" s="887"/>
      <c r="H337" s="907">
        <f t="shared" si="43"/>
        <v>0</v>
      </c>
      <c r="I337" s="881"/>
      <c r="J337" s="881"/>
      <c r="K337" s="878"/>
      <c r="L337" s="881"/>
      <c r="M337" s="881"/>
      <c r="N337" s="881"/>
      <c r="O337" s="878"/>
      <c r="P337" s="811"/>
      <c r="Q337" s="182"/>
    </row>
    <row r="338" spans="1:18" ht="18" thickBot="1">
      <c r="A338" s="885"/>
      <c r="B338" s="886"/>
      <c r="C338" s="887"/>
      <c r="D338" s="886"/>
      <c r="E338" s="887"/>
      <c r="F338" s="886"/>
      <c r="G338" s="887"/>
      <c r="H338" s="907">
        <f t="shared" si="43"/>
        <v>0</v>
      </c>
      <c r="I338" s="881"/>
      <c r="J338" s="881"/>
      <c r="K338" s="878"/>
      <c r="L338" s="881"/>
      <c r="M338" s="881"/>
      <c r="N338" s="881"/>
      <c r="O338" s="878"/>
      <c r="P338" s="811"/>
      <c r="Q338" s="182"/>
    </row>
    <row r="339" spans="1:18" ht="18" thickBot="1">
      <c r="A339" s="885"/>
      <c r="B339" s="886"/>
      <c r="C339" s="887"/>
      <c r="D339" s="886"/>
      <c r="E339" s="887"/>
      <c r="F339" s="886"/>
      <c r="G339" s="887"/>
      <c r="H339" s="907">
        <f t="shared" si="43"/>
        <v>0</v>
      </c>
      <c r="I339" s="881"/>
      <c r="J339" s="881"/>
      <c r="K339" s="878"/>
      <c r="L339" s="881"/>
      <c r="M339" s="881"/>
      <c r="N339" s="881"/>
      <c r="O339" s="878"/>
      <c r="P339" s="811"/>
      <c r="Q339" s="182"/>
    </row>
    <row r="340" spans="1:18" ht="18" thickBot="1">
      <c r="A340" s="885"/>
      <c r="B340" s="886"/>
      <c r="C340" s="887"/>
      <c r="D340" s="886"/>
      <c r="E340" s="887"/>
      <c r="F340" s="886"/>
      <c r="G340" s="887"/>
      <c r="H340" s="907">
        <f t="shared" si="43"/>
        <v>0</v>
      </c>
      <c r="I340" s="881"/>
      <c r="J340" s="881"/>
      <c r="K340" s="878"/>
      <c r="L340" s="881"/>
      <c r="M340" s="881"/>
      <c r="N340" s="881"/>
      <c r="O340" s="878"/>
      <c r="P340" s="811"/>
      <c r="Q340" s="182"/>
    </row>
    <row r="341" spans="1:18" ht="13.5" thickBot="1">
      <c r="A341" s="915" t="s">
        <v>21</v>
      </c>
      <c r="B341" s="916"/>
      <c r="C341" s="914">
        <f>SUM(C333:C340)/8/100</f>
        <v>0</v>
      </c>
      <c r="D341" s="916"/>
      <c r="E341" s="914">
        <f>SUM(E333:E340)/8/100</f>
        <v>0</v>
      </c>
      <c r="F341" s="916"/>
      <c r="G341" s="914">
        <f>SUM(G333:G340)/8/100</f>
        <v>0</v>
      </c>
      <c r="H341" s="914">
        <f>SUM(H333:H340)/8</f>
        <v>0</v>
      </c>
      <c r="I341" s="882"/>
      <c r="J341" s="877"/>
      <c r="K341" s="882"/>
      <c r="L341" s="877"/>
      <c r="M341" s="877"/>
      <c r="N341" s="877"/>
      <c r="O341" s="882"/>
      <c r="P341" s="882"/>
      <c r="Q341" s="882"/>
    </row>
    <row r="342" spans="1:18" ht="13.5" thickBot="1"/>
    <row r="343" spans="1:18" ht="33.75" thickBot="1">
      <c r="A343" s="7" t="s">
        <v>74</v>
      </c>
      <c r="B343" s="116"/>
      <c r="C343" s="1077" t="s">
        <v>441</v>
      </c>
      <c r="D343" s="1078"/>
      <c r="E343" s="1078"/>
      <c r="F343" s="1078"/>
      <c r="G343" s="1078"/>
      <c r="H343" s="1078"/>
      <c r="I343" s="1078"/>
      <c r="J343" s="1078"/>
      <c r="K343" s="173"/>
      <c r="L343" s="173"/>
      <c r="M343" s="173"/>
      <c r="N343" s="173"/>
      <c r="O343" s="172"/>
      <c r="P343" s="173"/>
      <c r="Q343" s="173"/>
    </row>
    <row r="344" spans="1:18" ht="20.25">
      <c r="A344" s="7"/>
      <c r="B344" s="1238" t="s">
        <v>636</v>
      </c>
      <c r="C344" s="1239"/>
      <c r="D344" s="1239"/>
      <c r="E344" s="1239"/>
      <c r="F344" s="1239"/>
      <c r="G344" s="1239"/>
      <c r="H344" s="1239"/>
      <c r="I344" s="1239"/>
      <c r="J344" s="1239"/>
      <c r="K344" s="173"/>
      <c r="L344" s="173"/>
      <c r="M344" s="173"/>
      <c r="N344" s="173"/>
      <c r="O344" s="172"/>
      <c r="P344" s="173"/>
      <c r="Q344" s="173"/>
    </row>
    <row r="345" spans="1:18" ht="18" customHeight="1">
      <c r="A345" s="8" t="s">
        <v>15</v>
      </c>
      <c r="B345" s="1238" t="s">
        <v>88</v>
      </c>
      <c r="C345" s="1239"/>
      <c r="D345" s="1239"/>
      <c r="E345" s="1239"/>
      <c r="F345" s="1239"/>
      <c r="G345" s="1239"/>
      <c r="H345" s="1239"/>
      <c r="I345" s="1239"/>
      <c r="J345" s="1239"/>
      <c r="K345" s="173"/>
      <c r="L345" s="173"/>
      <c r="M345" s="173"/>
      <c r="N345" s="173"/>
      <c r="O345" s="172"/>
      <c r="P345" s="173"/>
      <c r="Q345" s="173"/>
    </row>
    <row r="346" spans="1:18" ht="18.75" customHeight="1">
      <c r="A346" s="72" t="s">
        <v>140</v>
      </c>
      <c r="B346" s="1238" t="s">
        <v>139</v>
      </c>
      <c r="C346" s="1239"/>
      <c r="D346" s="1239"/>
      <c r="E346" s="1239"/>
      <c r="F346" s="1239"/>
      <c r="G346" s="1239"/>
      <c r="H346" s="1239"/>
      <c r="I346" s="1239"/>
      <c r="J346" s="1239"/>
      <c r="K346" s="173"/>
      <c r="L346" s="173"/>
      <c r="M346" s="173"/>
      <c r="N346" s="173"/>
      <c r="O346" s="172"/>
      <c r="P346" s="173"/>
      <c r="Q346" s="173"/>
    </row>
    <row r="347" spans="1:18" ht="99" customHeight="1">
      <c r="A347" s="1240"/>
      <c r="B347" s="1241"/>
      <c r="C347" s="1241"/>
      <c r="D347" s="1241"/>
      <c r="E347" s="1241"/>
      <c r="F347" s="1241"/>
      <c r="G347" s="1241"/>
      <c r="H347" s="1241"/>
      <c r="I347" s="1241"/>
      <c r="J347" s="1241"/>
      <c r="K347" s="1241"/>
      <c r="L347" s="1241"/>
      <c r="M347" s="1241"/>
      <c r="N347" s="1241"/>
      <c r="O347" s="1241"/>
      <c r="P347" s="1241"/>
      <c r="Q347" s="1241"/>
      <c r="R347" s="1241"/>
    </row>
    <row r="348" spans="1:18" ht="99" customHeight="1" thickBot="1">
      <c r="A348" s="291"/>
      <c r="B348" s="922" t="s">
        <v>637</v>
      </c>
      <c r="C348" s="924" t="s">
        <v>6</v>
      </c>
      <c r="D348" s="922" t="s">
        <v>638</v>
      </c>
      <c r="E348" s="925" t="s">
        <v>6</v>
      </c>
      <c r="F348" s="922" t="s">
        <v>639</v>
      </c>
      <c r="G348" s="926" t="s">
        <v>6</v>
      </c>
      <c r="H348" s="922" t="s">
        <v>640</v>
      </c>
      <c r="I348" s="926" t="s">
        <v>6</v>
      </c>
      <c r="J348" s="922" t="s">
        <v>641</v>
      </c>
      <c r="K348" s="926" t="s">
        <v>6</v>
      </c>
      <c r="L348" s="922" t="s">
        <v>642</v>
      </c>
      <c r="M348" s="926" t="s">
        <v>6</v>
      </c>
      <c r="N348" s="923" t="s">
        <v>1</v>
      </c>
      <c r="O348" s="172"/>
      <c r="P348" s="173"/>
      <c r="Q348" s="173"/>
    </row>
    <row r="349" spans="1:18" ht="35.25" customHeight="1" thickBot="1">
      <c r="A349" s="927" t="s">
        <v>643</v>
      </c>
      <c r="B349" s="928" t="s">
        <v>539</v>
      </c>
      <c r="C349" s="929"/>
      <c r="D349" s="74" t="s">
        <v>58</v>
      </c>
      <c r="E349" s="122"/>
      <c r="F349" s="74" t="s">
        <v>53</v>
      </c>
      <c r="G349" s="109"/>
      <c r="H349" s="74" t="s">
        <v>58</v>
      </c>
      <c r="I349" s="109"/>
      <c r="J349" s="74" t="s">
        <v>53</v>
      </c>
      <c r="K349" s="109"/>
      <c r="L349" s="74" t="s">
        <v>539</v>
      </c>
      <c r="M349" s="109"/>
      <c r="N349" s="923"/>
      <c r="O349" s="172"/>
      <c r="P349" s="173"/>
      <c r="Q349" s="173"/>
    </row>
    <row r="350" spans="1:18" ht="18" customHeight="1" thickBot="1">
      <c r="A350" s="133"/>
      <c r="B350" s="117"/>
      <c r="C350" s="127"/>
      <c r="D350" s="230"/>
      <c r="E350" s="118"/>
      <c r="F350" s="117"/>
      <c r="G350" s="107"/>
      <c r="H350" s="117"/>
      <c r="I350" s="107"/>
      <c r="J350" s="117"/>
      <c r="K350" s="107"/>
      <c r="L350" s="117"/>
      <c r="M350" s="107"/>
      <c r="N350" s="99">
        <f>(G350+I350)/2</f>
        <v>0</v>
      </c>
      <c r="O350" s="172"/>
      <c r="P350" s="173"/>
      <c r="Q350" s="173"/>
    </row>
    <row r="351" spans="1:18" ht="30" customHeight="1" thickBot="1">
      <c r="A351" s="134"/>
      <c r="B351" s="117"/>
      <c r="C351" s="127"/>
      <c r="D351" s="230"/>
      <c r="E351" s="118"/>
      <c r="F351" s="117"/>
      <c r="G351" s="107"/>
      <c r="H351" s="117"/>
      <c r="I351" s="107"/>
      <c r="J351" s="117"/>
      <c r="K351" s="107"/>
      <c r="L351" s="117"/>
      <c r="M351" s="107"/>
      <c r="N351" s="99">
        <f>(G351+I351+K351)/3</f>
        <v>0</v>
      </c>
      <c r="O351" s="172"/>
      <c r="P351" s="173"/>
      <c r="Q351" s="173"/>
    </row>
    <row r="352" spans="1:18" ht="16.5" customHeight="1" thickBot="1">
      <c r="A352" s="134"/>
      <c r="B352" s="117"/>
      <c r="C352" s="127"/>
      <c r="D352" s="230"/>
      <c r="E352" s="118"/>
      <c r="F352" s="117"/>
      <c r="G352" s="107"/>
      <c r="H352" s="117"/>
      <c r="I352" s="107"/>
      <c r="J352" s="117"/>
      <c r="K352" s="107"/>
      <c r="L352" s="117"/>
      <c r="M352" s="107"/>
      <c r="N352" s="99">
        <f>(G352+I352+K352)/3</f>
        <v>0</v>
      </c>
      <c r="O352" s="172"/>
      <c r="P352" s="173"/>
      <c r="Q352" s="173"/>
    </row>
    <row r="353" spans="1:17" ht="17.25" customHeight="1" thickBot="1">
      <c r="A353" s="134"/>
      <c r="B353" s="117"/>
      <c r="C353" s="127"/>
      <c r="D353" s="230"/>
      <c r="E353" s="118"/>
      <c r="F353" s="117"/>
      <c r="G353" s="107"/>
      <c r="H353" s="117"/>
      <c r="I353" s="107"/>
      <c r="J353" s="117"/>
      <c r="K353" s="107"/>
      <c r="L353" s="117"/>
      <c r="M353" s="107"/>
      <c r="N353" s="99">
        <f t="shared" ref="N353:N354" si="44">(G353+I353)/2</f>
        <v>0</v>
      </c>
      <c r="O353" s="172"/>
      <c r="P353" s="173"/>
      <c r="Q353" s="173"/>
    </row>
    <row r="354" spans="1:17" ht="21" customHeight="1" thickBot="1">
      <c r="A354" s="134"/>
      <c r="B354" s="117"/>
      <c r="C354" s="127"/>
      <c r="D354" s="230"/>
      <c r="E354" s="118"/>
      <c r="F354" s="117"/>
      <c r="G354" s="107"/>
      <c r="H354" s="117"/>
      <c r="I354" s="107"/>
      <c r="J354" s="117"/>
      <c r="K354" s="107"/>
      <c r="L354" s="117"/>
      <c r="M354" s="107"/>
      <c r="N354" s="99">
        <f t="shared" si="44"/>
        <v>0</v>
      </c>
      <c r="O354" s="172"/>
      <c r="P354" s="173"/>
      <c r="Q354" s="173"/>
    </row>
    <row r="355" spans="1:17" ht="18.75" thickBot="1">
      <c r="A355" s="134"/>
      <c r="B355" s="117"/>
      <c r="C355" s="127"/>
      <c r="D355" s="230"/>
      <c r="E355" s="118"/>
      <c r="F355" s="117"/>
      <c r="G355" s="107"/>
      <c r="H355" s="117"/>
      <c r="I355" s="107"/>
      <c r="J355" s="117"/>
      <c r="K355" s="107"/>
      <c r="L355" s="117"/>
      <c r="M355" s="107"/>
      <c r="N355" s="99">
        <f t="shared" ref="N355:N356" si="45">(G355+I355+K355)/3</f>
        <v>0</v>
      </c>
      <c r="O355" s="172"/>
      <c r="P355" s="173"/>
      <c r="Q355" s="173"/>
    </row>
    <row r="356" spans="1:17" ht="18.75" thickBot="1">
      <c r="A356" s="134"/>
      <c r="B356" s="117"/>
      <c r="C356" s="127"/>
      <c r="D356" s="230"/>
      <c r="E356" s="118"/>
      <c r="F356" s="117"/>
      <c r="G356" s="107"/>
      <c r="H356" s="117"/>
      <c r="I356" s="107"/>
      <c r="J356" s="117"/>
      <c r="K356" s="107"/>
      <c r="L356" s="117"/>
      <c r="M356" s="107"/>
      <c r="N356" s="99">
        <f t="shared" si="45"/>
        <v>0</v>
      </c>
      <c r="O356" s="172"/>
      <c r="P356" s="173"/>
      <c r="Q356" s="173"/>
    </row>
    <row r="357" spans="1:17" ht="18.75" thickBot="1">
      <c r="A357" s="134"/>
      <c r="B357" s="117"/>
      <c r="C357" s="127"/>
      <c r="D357" s="230"/>
      <c r="E357" s="118"/>
      <c r="F357" s="117"/>
      <c r="G357" s="107"/>
      <c r="H357" s="117"/>
      <c r="I357" s="107"/>
      <c r="J357" s="117"/>
      <c r="K357" s="107"/>
      <c r="L357" s="117"/>
      <c r="M357" s="107"/>
      <c r="N357" s="99">
        <f>(G357+I357)/2</f>
        <v>0</v>
      </c>
      <c r="O357" s="172"/>
      <c r="P357" s="173"/>
      <c r="Q357" s="173"/>
    </row>
    <row r="358" spans="1:17" ht="24" thickBot="1">
      <c r="A358" s="131" t="s">
        <v>21</v>
      </c>
      <c r="B358" s="130"/>
      <c r="C358" s="129">
        <f>SUM(C350:C357)/8</f>
        <v>0</v>
      </c>
      <c r="D358" s="130"/>
      <c r="E358" s="129">
        <f>SUM(E350:E357)/8</f>
        <v>0</v>
      </c>
      <c r="F358" s="130">
        <f>SUM(F350:F357)/8</f>
        <v>0</v>
      </c>
      <c r="G358" s="103">
        <f>SUM(G350:G357)/8</f>
        <v>0</v>
      </c>
      <c r="H358" s="130"/>
      <c r="I358" s="129">
        <f>SUM(I350:I357)/8</f>
        <v>0</v>
      </c>
      <c r="J358" s="130">
        <f>SUM(J350:J357)/8</f>
        <v>0</v>
      </c>
      <c r="K358" s="103">
        <f>SUM(K350:K357)/8</f>
        <v>0</v>
      </c>
      <c r="L358" s="130"/>
      <c r="M358" s="129">
        <f>SUM(M350:M357)/8</f>
        <v>0</v>
      </c>
      <c r="N358" s="113">
        <f>SUM(N350:N357)/8</f>
        <v>0</v>
      </c>
      <c r="O358" s="172"/>
      <c r="P358" s="173"/>
      <c r="Q358" s="173"/>
    </row>
    <row r="359" spans="1:17" ht="18.75" thickBot="1">
      <c r="A359" s="1119" t="s">
        <v>3</v>
      </c>
      <c r="B359" s="1120"/>
      <c r="C359" s="1139"/>
      <c r="D359" s="1120"/>
      <c r="E359" s="1120"/>
      <c r="F359" s="1120"/>
      <c r="G359" s="1120"/>
      <c r="H359" s="1120"/>
      <c r="I359" s="1120"/>
      <c r="J359" s="57"/>
      <c r="K359" s="173"/>
      <c r="L359" s="173"/>
      <c r="M359" s="173"/>
      <c r="N359" s="173"/>
      <c r="O359" s="172"/>
      <c r="P359" s="173"/>
      <c r="Q359" s="173"/>
    </row>
    <row r="360" spans="1:17" ht="15.75">
      <c r="A360" s="1233" t="s">
        <v>108</v>
      </c>
      <c r="B360" s="1234"/>
      <c r="C360" s="1235" t="s">
        <v>442</v>
      </c>
      <c r="D360" s="1236"/>
      <c r="E360" s="1236"/>
      <c r="F360" s="1236"/>
      <c r="G360" s="1236"/>
      <c r="H360" s="1236"/>
      <c r="I360" s="1237"/>
      <c r="J360" s="135">
        <v>0.2</v>
      </c>
    </row>
  </sheetData>
  <mergeCells count="162">
    <mergeCell ref="B250:E250"/>
    <mergeCell ref="L249:R249"/>
    <mergeCell ref="L250:O250"/>
    <mergeCell ref="A55:H55"/>
    <mergeCell ref="B61:J61"/>
    <mergeCell ref="A54:F54"/>
    <mergeCell ref="J63:J70"/>
    <mergeCell ref="B62:C62"/>
    <mergeCell ref="D62:I62"/>
    <mergeCell ref="A63:A71"/>
    <mergeCell ref="B63:B70"/>
    <mergeCell ref="C63:C70"/>
    <mergeCell ref="D31:E31"/>
    <mergeCell ref="B30:J30"/>
    <mergeCell ref="J32:J39"/>
    <mergeCell ref="B2:J2"/>
    <mergeCell ref="B3:C3"/>
    <mergeCell ref="D3:I3"/>
    <mergeCell ref="B4:B11"/>
    <mergeCell ref="E4:E11"/>
    <mergeCell ref="C4:C11"/>
    <mergeCell ref="B31:C31"/>
    <mergeCell ref="A25:D25"/>
    <mergeCell ref="A26:F26"/>
    <mergeCell ref="A27:H27"/>
    <mergeCell ref="A4:A12"/>
    <mergeCell ref="J4:J11"/>
    <mergeCell ref="A23:I23"/>
    <mergeCell ref="A24:B24"/>
    <mergeCell ref="G4:G11"/>
    <mergeCell ref="D4:D11"/>
    <mergeCell ref="F4:F11"/>
    <mergeCell ref="H4:H11"/>
    <mergeCell ref="I4:I11"/>
    <mergeCell ref="D32:D39"/>
    <mergeCell ref="E32:E39"/>
    <mergeCell ref="A134:A142"/>
    <mergeCell ref="B134:B141"/>
    <mergeCell ref="C134:C141"/>
    <mergeCell ref="D134:D141"/>
    <mergeCell ref="E134:E141"/>
    <mergeCell ref="F134:F141"/>
    <mergeCell ref="G134:G141"/>
    <mergeCell ref="H134:H141"/>
    <mergeCell ref="J134:J141"/>
    <mergeCell ref="A81:I81"/>
    <mergeCell ref="A82:B82"/>
    <mergeCell ref="A83:D83"/>
    <mergeCell ref="B91:H91"/>
    <mergeCell ref="I91:K91"/>
    <mergeCell ref="A51:I51"/>
    <mergeCell ref="G32:G39"/>
    <mergeCell ref="H32:H39"/>
    <mergeCell ref="I32:I39"/>
    <mergeCell ref="A32:A40"/>
    <mergeCell ref="B32:B39"/>
    <mergeCell ref="C32:C39"/>
    <mergeCell ref="D63:D70"/>
    <mergeCell ref="E63:E70"/>
    <mergeCell ref="F63:F70"/>
    <mergeCell ref="G63:G70"/>
    <mergeCell ref="H63:H70"/>
    <mergeCell ref="I63:I70"/>
    <mergeCell ref="F32:F39"/>
    <mergeCell ref="A52:B52"/>
    <mergeCell ref="A53:D53"/>
    <mergeCell ref="L91:M91"/>
    <mergeCell ref="A84:F84"/>
    <mergeCell ref="A85:H85"/>
    <mergeCell ref="A154:B154"/>
    <mergeCell ref="B105:J105"/>
    <mergeCell ref="B107:B114"/>
    <mergeCell ref="C107:C114"/>
    <mergeCell ref="D107:D114"/>
    <mergeCell ref="E107:E114"/>
    <mergeCell ref="F107:F114"/>
    <mergeCell ref="G107:G114"/>
    <mergeCell ref="H107:H114"/>
    <mergeCell ref="I107:I114"/>
    <mergeCell ref="J107:J114"/>
    <mergeCell ref="I134:I141"/>
    <mergeCell ref="A125:I125"/>
    <mergeCell ref="A126:B126"/>
    <mergeCell ref="C126:I126"/>
    <mergeCell ref="C104:J104"/>
    <mergeCell ref="B106:J106"/>
    <mergeCell ref="A153:G153"/>
    <mergeCell ref="D133:E133"/>
    <mergeCell ref="B132:J132"/>
    <mergeCell ref="B133:C133"/>
    <mergeCell ref="A155:D155"/>
    <mergeCell ref="A156:F156"/>
    <mergeCell ref="B269:C269"/>
    <mergeCell ref="D269:J269"/>
    <mergeCell ref="K269:P269"/>
    <mergeCell ref="Q269:W269"/>
    <mergeCell ref="B229:C229"/>
    <mergeCell ref="B228:C228"/>
    <mergeCell ref="K182:K189"/>
    <mergeCell ref="M182:M189"/>
    <mergeCell ref="L182:L189"/>
    <mergeCell ref="B160:H160"/>
    <mergeCell ref="D181:E181"/>
    <mergeCell ref="B180:J180"/>
    <mergeCell ref="B181:C181"/>
    <mergeCell ref="A182:A190"/>
    <mergeCell ref="E182:E189"/>
    <mergeCell ref="F182:F189"/>
    <mergeCell ref="G182:G189"/>
    <mergeCell ref="H182:H189"/>
    <mergeCell ref="I182:I189"/>
    <mergeCell ref="J182:J189"/>
    <mergeCell ref="A202:B202"/>
    <mergeCell ref="A203:D203"/>
    <mergeCell ref="A175:B175"/>
    <mergeCell ref="B313:G313"/>
    <mergeCell ref="H313:K313"/>
    <mergeCell ref="B312:M312"/>
    <mergeCell ref="A311:M311"/>
    <mergeCell ref="B285:F285"/>
    <mergeCell ref="A304:F304"/>
    <mergeCell ref="B284:F284"/>
    <mergeCell ref="B286:C293"/>
    <mergeCell ref="D286:E293"/>
    <mergeCell ref="A305:B305"/>
    <mergeCell ref="A306:D306"/>
    <mergeCell ref="A307:F307"/>
    <mergeCell ref="A308:H308"/>
    <mergeCell ref="A286:A294"/>
    <mergeCell ref="F286:F293"/>
    <mergeCell ref="G286:G293"/>
    <mergeCell ref="H286:H293"/>
    <mergeCell ref="I286:I293"/>
    <mergeCell ref="J286:J293"/>
    <mergeCell ref="A204:F204"/>
    <mergeCell ref="A201:G201"/>
    <mergeCell ref="I209:M209"/>
    <mergeCell ref="B209:E209"/>
    <mergeCell ref="A359:I359"/>
    <mergeCell ref="A360:B360"/>
    <mergeCell ref="C360:I360"/>
    <mergeCell ref="B344:J344"/>
    <mergeCell ref="A347:R347"/>
    <mergeCell ref="C343:J343"/>
    <mergeCell ref="B345:J345"/>
    <mergeCell ref="B346:J346"/>
    <mergeCell ref="A176:C176"/>
    <mergeCell ref="B330:H330"/>
    <mergeCell ref="Q209:V209"/>
    <mergeCell ref="N209:P209"/>
    <mergeCell ref="F209:H209"/>
    <mergeCell ref="A310:Q310"/>
    <mergeCell ref="B182:B189"/>
    <mergeCell ref="C182:C189"/>
    <mergeCell ref="D182:D189"/>
    <mergeCell ref="A263:B263"/>
    <mergeCell ref="A264:C264"/>
    <mergeCell ref="A265:D265"/>
    <mergeCell ref="K263:L263"/>
    <mergeCell ref="K264:M264"/>
    <mergeCell ref="K265:N265"/>
    <mergeCell ref="B249:H249"/>
  </mergeCells>
  <phoneticPr fontId="7" type="noConversion"/>
  <pageMargins left="0.23622047244094491" right="0.23622047244094491" top="0" bottom="0.35433070866141736" header="0.31496062992125984" footer="0"/>
  <pageSetup orientation="landscape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BN355"/>
  <sheetViews>
    <sheetView zoomScale="82" zoomScaleNormal="82" workbookViewId="0">
      <selection activeCell="M9" sqref="M9"/>
    </sheetView>
  </sheetViews>
  <sheetFormatPr baseColWidth="10" defaultRowHeight="12.75"/>
  <cols>
    <col min="1" max="1" width="28.42578125" customWidth="1"/>
    <col min="5" max="5" width="12.140625" customWidth="1"/>
    <col min="11" max="11" width="11.42578125" style="1005"/>
  </cols>
  <sheetData>
    <row r="1" spans="1:10" ht="33">
      <c r="A1" s="7" t="s">
        <v>64</v>
      </c>
      <c r="B1" s="116"/>
      <c r="C1" s="220" t="s">
        <v>451</v>
      </c>
      <c r="D1" s="347"/>
      <c r="E1" s="121"/>
      <c r="F1" s="116"/>
      <c r="G1" s="120"/>
      <c r="H1" s="116"/>
      <c r="I1" s="108"/>
    </row>
    <row r="2" spans="1:10" ht="13.5" thickBot="1">
      <c r="A2" s="8" t="s">
        <v>15</v>
      </c>
      <c r="B2" s="1076" t="s">
        <v>0</v>
      </c>
      <c r="C2" s="1076"/>
      <c r="D2" s="1076"/>
      <c r="E2" s="1076"/>
      <c r="F2" s="1076"/>
      <c r="G2" s="1076"/>
      <c r="H2" s="1076"/>
      <c r="I2" s="1076"/>
    </row>
    <row r="3" spans="1:10" ht="18.75" thickBot="1">
      <c r="A3" s="72"/>
      <c r="B3" s="1077" t="s">
        <v>64</v>
      </c>
      <c r="C3" s="1079"/>
      <c r="D3" s="1358" t="s">
        <v>650</v>
      </c>
      <c r="E3" s="1359"/>
      <c r="F3" s="1077" t="s">
        <v>74</v>
      </c>
      <c r="G3" s="1079"/>
      <c r="H3" s="578"/>
      <c r="I3" s="578"/>
      <c r="J3" s="578" t="s">
        <v>522</v>
      </c>
    </row>
    <row r="4" spans="1:10" ht="12.75" customHeight="1">
      <c r="A4" s="1080"/>
      <c r="B4" s="1085"/>
      <c r="C4" s="1317" t="s">
        <v>444</v>
      </c>
      <c r="D4" s="1350"/>
      <c r="E4" s="1352"/>
      <c r="F4" s="1085"/>
      <c r="G4" s="1317" t="s">
        <v>444</v>
      </c>
      <c r="H4" s="1354"/>
      <c r="I4" s="1356"/>
      <c r="J4" s="1366"/>
    </row>
    <row r="5" spans="1:10" ht="12.75" customHeight="1">
      <c r="A5" s="1081"/>
      <c r="B5" s="1096"/>
      <c r="C5" s="1304"/>
      <c r="D5" s="1351"/>
      <c r="E5" s="1353"/>
      <c r="F5" s="1096"/>
      <c r="G5" s="1304"/>
      <c r="H5" s="1355"/>
      <c r="I5" s="1357"/>
      <c r="J5" s="1367"/>
    </row>
    <row r="6" spans="1:10" ht="12.75" customHeight="1">
      <c r="A6" s="1081"/>
      <c r="B6" s="1096"/>
      <c r="C6" s="1304"/>
      <c r="D6" s="1351"/>
      <c r="E6" s="1353"/>
      <c r="F6" s="1096"/>
      <c r="G6" s="1304"/>
      <c r="H6" s="1355"/>
      <c r="I6" s="1357"/>
      <c r="J6" s="1367"/>
    </row>
    <row r="7" spans="1:10" ht="12.75" customHeight="1">
      <c r="A7" s="1081"/>
      <c r="B7" s="1096"/>
      <c r="C7" s="1304"/>
      <c r="D7" s="1351"/>
      <c r="E7" s="1353"/>
      <c r="F7" s="1096"/>
      <c r="G7" s="1304"/>
      <c r="H7" s="1355"/>
      <c r="I7" s="1357"/>
      <c r="J7" s="1367"/>
    </row>
    <row r="8" spans="1:10" ht="12.75" customHeight="1">
      <c r="A8" s="1081"/>
      <c r="B8" s="1096"/>
      <c r="C8" s="1304"/>
      <c r="D8" s="1351"/>
      <c r="E8" s="1353"/>
      <c r="F8" s="1096"/>
      <c r="G8" s="1304"/>
      <c r="H8" s="1355"/>
      <c r="I8" s="1357"/>
      <c r="J8" s="1367"/>
    </row>
    <row r="9" spans="1:10" ht="12.75" customHeight="1">
      <c r="A9" s="1081"/>
      <c r="B9" s="1096"/>
      <c r="C9" s="1304"/>
      <c r="D9" s="1351"/>
      <c r="E9" s="1353"/>
      <c r="F9" s="1096"/>
      <c r="G9" s="1304"/>
      <c r="H9" s="1355"/>
      <c r="I9" s="1357"/>
      <c r="J9" s="1367"/>
    </row>
    <row r="10" spans="1:10" ht="12.75" customHeight="1">
      <c r="A10" s="1081"/>
      <c r="B10" s="1096"/>
      <c r="C10" s="1304"/>
      <c r="D10" s="1351"/>
      <c r="E10" s="1353"/>
      <c r="F10" s="1096"/>
      <c r="G10" s="1304"/>
      <c r="H10" s="1355"/>
      <c r="I10" s="1357"/>
      <c r="J10" s="1367"/>
    </row>
    <row r="11" spans="1:10" ht="12.75" customHeight="1">
      <c r="A11" s="1081"/>
      <c r="B11" s="1096"/>
      <c r="C11" s="1304"/>
      <c r="D11" s="1351"/>
      <c r="E11" s="1353"/>
      <c r="F11" s="1096"/>
      <c r="G11" s="1304"/>
      <c r="H11" s="1355"/>
      <c r="I11" s="1357"/>
      <c r="J11" s="1367"/>
    </row>
    <row r="12" spans="1:10" ht="18.75" thickBot="1">
      <c r="A12" s="1324"/>
      <c r="B12" s="12"/>
      <c r="C12" s="126" t="s">
        <v>6</v>
      </c>
      <c r="D12" s="1029"/>
      <c r="E12" s="135">
        <v>0.25</v>
      </c>
      <c r="F12" s="12"/>
      <c r="G12" s="135">
        <v>0.65</v>
      </c>
      <c r="H12" s="580"/>
      <c r="I12" s="580">
        <v>0.1</v>
      </c>
      <c r="J12" s="720"/>
    </row>
    <row r="13" spans="1:10" ht="16.5" thickBot="1">
      <c r="A13" s="133"/>
      <c r="B13" s="292">
        <f>G36</f>
        <v>0</v>
      </c>
      <c r="C13" s="127">
        <f>B13</f>
        <v>0</v>
      </c>
      <c r="D13" s="906">
        <f>K36</f>
        <v>0</v>
      </c>
      <c r="E13" s="1030">
        <f>D13*0.25</f>
        <v>0</v>
      </c>
      <c r="F13" s="906">
        <f>J36</f>
        <v>0</v>
      </c>
      <c r="G13" s="107">
        <f>F13*0.65</f>
        <v>0</v>
      </c>
      <c r="H13" s="1032">
        <f>L64</f>
        <v>0</v>
      </c>
      <c r="I13" s="584">
        <f>H13*0.1</f>
        <v>0</v>
      </c>
      <c r="J13" s="1031">
        <f>E13+G13+I13</f>
        <v>0</v>
      </c>
    </row>
    <row r="14" spans="1:10" ht="16.5" thickBot="1">
      <c r="A14" s="134"/>
      <c r="B14" s="292">
        <f>F77</f>
        <v>0</v>
      </c>
      <c r="C14" s="127">
        <f t="shared" ref="C14:C20" si="0">B14</f>
        <v>0</v>
      </c>
      <c r="D14" s="292">
        <f>K77</f>
        <v>0</v>
      </c>
      <c r="E14" s="1030">
        <f t="shared" ref="E14:E20" si="1">D14*0.25</f>
        <v>0</v>
      </c>
      <c r="F14" s="292">
        <f>H77</f>
        <v>0</v>
      </c>
      <c r="G14" s="107">
        <f t="shared" ref="G14:G20" si="2">F14*0.65</f>
        <v>0</v>
      </c>
      <c r="H14" s="1032">
        <f>L105</f>
        <v>0</v>
      </c>
      <c r="I14" s="584">
        <f t="shared" ref="I14:I20" si="3">H14*0.1</f>
        <v>0</v>
      </c>
      <c r="J14" s="1031">
        <f t="shared" ref="J14:J20" si="4">E14+G14+I14</f>
        <v>0</v>
      </c>
    </row>
    <row r="15" spans="1:10" ht="16.5" thickBot="1">
      <c r="A15" s="134"/>
      <c r="B15" s="292">
        <f>H118</f>
        <v>0</v>
      </c>
      <c r="C15" s="127">
        <f t="shared" si="0"/>
        <v>0</v>
      </c>
      <c r="D15" s="292">
        <f>K118</f>
        <v>0</v>
      </c>
      <c r="E15" s="1030">
        <f t="shared" si="1"/>
        <v>0</v>
      </c>
      <c r="F15" s="292">
        <f>J118</f>
        <v>0</v>
      </c>
      <c r="G15" s="107">
        <f t="shared" si="2"/>
        <v>0</v>
      </c>
      <c r="H15" s="1032">
        <f>L146</f>
        <v>0</v>
      </c>
      <c r="I15" s="584">
        <f t="shared" si="3"/>
        <v>0</v>
      </c>
      <c r="J15" s="1031">
        <f t="shared" si="4"/>
        <v>0</v>
      </c>
    </row>
    <row r="16" spans="1:10" ht="16.5" thickBot="1">
      <c r="A16" s="358"/>
      <c r="B16" s="359">
        <f>F159</f>
        <v>0</v>
      </c>
      <c r="C16" s="360">
        <f t="shared" si="0"/>
        <v>0</v>
      </c>
      <c r="D16" s="359">
        <f>K159</f>
        <v>0</v>
      </c>
      <c r="E16" s="1038">
        <f t="shared" si="1"/>
        <v>0</v>
      </c>
      <c r="F16" s="359">
        <f>H159</f>
        <v>0</v>
      </c>
      <c r="G16" s="107">
        <f t="shared" si="2"/>
        <v>0</v>
      </c>
      <c r="H16" s="1032">
        <f>L187</f>
        <v>0</v>
      </c>
      <c r="I16" s="584">
        <f t="shared" si="3"/>
        <v>0</v>
      </c>
      <c r="J16" s="1031">
        <f t="shared" si="4"/>
        <v>0</v>
      </c>
    </row>
    <row r="17" spans="1:10" ht="16.5" thickBot="1">
      <c r="A17" s="134"/>
      <c r="B17" s="292">
        <f>F199</f>
        <v>0</v>
      </c>
      <c r="C17" s="127">
        <f t="shared" si="0"/>
        <v>0</v>
      </c>
      <c r="D17" s="292">
        <f>K199</f>
        <v>0</v>
      </c>
      <c r="E17" s="1030">
        <f t="shared" si="1"/>
        <v>0</v>
      </c>
      <c r="F17" s="292">
        <f>H199</f>
        <v>0</v>
      </c>
      <c r="G17" s="107">
        <f t="shared" si="2"/>
        <v>0</v>
      </c>
      <c r="H17" s="1032">
        <f>L227</f>
        <v>0</v>
      </c>
      <c r="I17" s="584">
        <f t="shared" si="3"/>
        <v>0</v>
      </c>
      <c r="J17" s="1031">
        <f t="shared" si="4"/>
        <v>0</v>
      </c>
    </row>
    <row r="18" spans="1:10" ht="16.5" thickBot="1">
      <c r="A18" s="134"/>
      <c r="B18" s="292">
        <f>F240</f>
        <v>0</v>
      </c>
      <c r="C18" s="127">
        <f t="shared" si="0"/>
        <v>0</v>
      </c>
      <c r="D18" s="292">
        <f>K240</f>
        <v>0</v>
      </c>
      <c r="E18" s="1030">
        <f t="shared" si="1"/>
        <v>0</v>
      </c>
      <c r="F18" s="292">
        <f>H240</f>
        <v>0</v>
      </c>
      <c r="G18" s="107">
        <f t="shared" si="2"/>
        <v>0</v>
      </c>
      <c r="H18" s="1032">
        <f>L268</f>
        <v>0</v>
      </c>
      <c r="I18" s="584">
        <f t="shared" si="3"/>
        <v>0</v>
      </c>
      <c r="J18" s="1031">
        <f t="shared" si="4"/>
        <v>0</v>
      </c>
    </row>
    <row r="19" spans="1:10" ht="16.5" thickBot="1">
      <c r="A19" s="134"/>
      <c r="B19" s="292">
        <f>F281</f>
        <v>0</v>
      </c>
      <c r="C19" s="127">
        <f t="shared" si="0"/>
        <v>0</v>
      </c>
      <c r="D19" s="906">
        <f>K281</f>
        <v>0</v>
      </c>
      <c r="E19" s="1030">
        <f t="shared" si="1"/>
        <v>0</v>
      </c>
      <c r="F19" s="906">
        <f>J281</f>
        <v>0</v>
      </c>
      <c r="G19" s="107">
        <f t="shared" si="2"/>
        <v>0</v>
      </c>
      <c r="H19" s="1032">
        <f>L309</f>
        <v>0</v>
      </c>
      <c r="I19" s="584">
        <f t="shared" si="3"/>
        <v>0</v>
      </c>
      <c r="J19" s="1031">
        <f t="shared" si="4"/>
        <v>0</v>
      </c>
    </row>
    <row r="20" spans="1:10" ht="16.5" thickBot="1">
      <c r="A20" s="134"/>
      <c r="B20" s="292">
        <f>F322</f>
        <v>0</v>
      </c>
      <c r="C20" s="127">
        <f t="shared" si="0"/>
        <v>0</v>
      </c>
      <c r="D20" s="906">
        <f>K322</f>
        <v>0</v>
      </c>
      <c r="E20" s="1030">
        <f t="shared" si="1"/>
        <v>0</v>
      </c>
      <c r="F20" s="906">
        <f>H322</f>
        <v>0</v>
      </c>
      <c r="G20" s="107">
        <f t="shared" si="2"/>
        <v>0</v>
      </c>
      <c r="H20" s="1032">
        <f>L350</f>
        <v>0</v>
      </c>
      <c r="I20" s="584">
        <f t="shared" si="3"/>
        <v>0</v>
      </c>
      <c r="J20" s="1031">
        <f t="shared" si="4"/>
        <v>0</v>
      </c>
    </row>
    <row r="21" spans="1:10" ht="24" thickBot="1">
      <c r="A21" s="131" t="s">
        <v>21</v>
      </c>
      <c r="B21" s="130"/>
      <c r="C21" s="129">
        <f>SUM(C13:C20)/8</f>
        <v>0</v>
      </c>
      <c r="D21" s="130"/>
      <c r="E21" s="129">
        <f>SUM(E13:E20)/8</f>
        <v>0</v>
      </c>
      <c r="F21" s="130"/>
      <c r="G21" s="103">
        <f>SUM(G13:G20)/8</f>
        <v>0</v>
      </c>
      <c r="H21" s="130"/>
      <c r="I21" s="129">
        <f>SUM(I13:I20)/7</f>
        <v>0</v>
      </c>
      <c r="J21" s="129">
        <f>SUM(J13:J20)/7</f>
        <v>0</v>
      </c>
    </row>
    <row r="22" spans="1:10" ht="13.5" thickBot="1">
      <c r="A22" s="1119" t="s">
        <v>3</v>
      </c>
      <c r="B22" s="1120"/>
      <c r="C22" s="1120"/>
      <c r="D22" s="1120"/>
      <c r="E22" s="1120"/>
      <c r="F22" s="1120"/>
      <c r="G22" s="1120"/>
      <c r="H22" s="1120"/>
      <c r="I22" s="1120"/>
    </row>
    <row r="23" spans="1:10" ht="15.75">
      <c r="A23" s="1325" t="s">
        <v>443</v>
      </c>
      <c r="B23" s="1326"/>
      <c r="C23" s="135">
        <v>0.65</v>
      </c>
      <c r="D23" s="138"/>
      <c r="E23" s="139"/>
      <c r="F23" s="138"/>
      <c r="G23" s="140"/>
      <c r="H23" s="138"/>
      <c r="I23" s="140"/>
    </row>
    <row r="24" spans="1:10" ht="15.75">
      <c r="A24" s="1347" t="s">
        <v>656</v>
      </c>
      <c r="B24" s="1348"/>
      <c r="C24" s="1348"/>
      <c r="D24" s="1349"/>
      <c r="E24" s="135">
        <v>0.25</v>
      </c>
      <c r="F24" s="83"/>
      <c r="G24" s="142"/>
      <c r="H24" s="83"/>
      <c r="I24" s="142"/>
    </row>
    <row r="25" spans="1:10" ht="15.75">
      <c r="A25" s="1363" t="s">
        <v>658</v>
      </c>
      <c r="B25" s="1364"/>
      <c r="C25" s="1364"/>
      <c r="D25" s="1364"/>
      <c r="E25" s="1364"/>
      <c r="F25" s="1365"/>
      <c r="G25" s="132">
        <v>0.1</v>
      </c>
      <c r="H25" s="83"/>
      <c r="I25" s="142"/>
    </row>
    <row r="26" spans="1:10" ht="15.75">
      <c r="A26" s="1312"/>
      <c r="B26" s="1313"/>
      <c r="C26" s="1313"/>
      <c r="D26" s="1313"/>
      <c r="E26" s="1313"/>
      <c r="F26" s="1313"/>
      <c r="G26" s="1313"/>
      <c r="H26" s="1314"/>
      <c r="I26" s="132"/>
    </row>
    <row r="31" spans="1:10" ht="59.25">
      <c r="A31" s="297" t="s">
        <v>675</v>
      </c>
    </row>
    <row r="32" spans="1:10" ht="15.75">
      <c r="A32" s="362" t="s">
        <v>445</v>
      </c>
    </row>
    <row r="33" spans="1:11" ht="15.75">
      <c r="A33" s="363" t="s">
        <v>446</v>
      </c>
    </row>
    <row r="34" spans="1:11" ht="15.75">
      <c r="A34" s="363" t="s">
        <v>447</v>
      </c>
    </row>
    <row r="35" spans="1:11" ht="15.75">
      <c r="A35" s="363" t="s">
        <v>448</v>
      </c>
      <c r="E35" s="364">
        <v>42327</v>
      </c>
      <c r="F35" s="364">
        <v>41976</v>
      </c>
      <c r="G35" s="370">
        <v>42039</v>
      </c>
      <c r="H35" s="370">
        <v>42088</v>
      </c>
      <c r="I35" s="370">
        <v>42130</v>
      </c>
      <c r="J35" s="364">
        <v>42158</v>
      </c>
      <c r="K35" s="1023" t="s">
        <v>651</v>
      </c>
    </row>
    <row r="36" spans="1:11" ht="65.25" customHeight="1">
      <c r="A36" s="1343" t="s">
        <v>141</v>
      </c>
      <c r="B36" s="1343"/>
      <c r="C36" s="1343"/>
      <c r="D36" s="365"/>
      <c r="E36" s="369">
        <f>(SUM(E37:E63)/11)/5</f>
        <v>0</v>
      </c>
      <c r="F36" s="371">
        <f>(SUM(F37:F63)/11)/5</f>
        <v>0</v>
      </c>
      <c r="G36" s="368">
        <f>(SUM(G37:G63)/11)/5</f>
        <v>0</v>
      </c>
      <c r="H36" s="369">
        <f>(SUM(H37:H63)/12)/5</f>
        <v>0</v>
      </c>
      <c r="I36" s="371">
        <f>(SUM(I37:I63)/12)/5</f>
        <v>0</v>
      </c>
      <c r="J36" s="368">
        <f>(SUM(J37:J63)/15)/5</f>
        <v>0</v>
      </c>
      <c r="K36" s="368">
        <f>(SUM(K37:K63)/19)/5</f>
        <v>0</v>
      </c>
    </row>
    <row r="37" spans="1:11" ht="18">
      <c r="A37" s="1339" t="s">
        <v>142</v>
      </c>
      <c r="B37" s="1339"/>
      <c r="C37" s="1339"/>
      <c r="D37" s="366"/>
      <c r="E37" s="367"/>
      <c r="F37" s="367"/>
      <c r="G37" s="367"/>
      <c r="H37" s="367"/>
      <c r="I37" s="367"/>
      <c r="J37" s="367"/>
    </row>
    <row r="38" spans="1:11" ht="31.5" customHeight="1">
      <c r="A38" s="1334" t="s">
        <v>143</v>
      </c>
      <c r="B38" s="1334"/>
      <c r="C38" s="1334"/>
      <c r="D38" s="366"/>
      <c r="E38" s="367"/>
      <c r="F38" s="367"/>
      <c r="G38" s="367"/>
      <c r="H38" s="367"/>
      <c r="I38" s="367"/>
      <c r="J38" s="367"/>
    </row>
    <row r="39" spans="1:11" ht="31.5" customHeight="1">
      <c r="A39" s="1333" t="s">
        <v>144</v>
      </c>
      <c r="B39" s="1333"/>
      <c r="C39" s="1333"/>
      <c r="D39" s="366"/>
      <c r="E39" s="367"/>
      <c r="F39" s="367"/>
      <c r="G39" s="367"/>
      <c r="H39" s="367"/>
      <c r="I39" s="367"/>
      <c r="J39" s="367"/>
    </row>
    <row r="40" spans="1:11" ht="18">
      <c r="A40" s="1339" t="s">
        <v>145</v>
      </c>
      <c r="B40" s="1339"/>
      <c r="C40" s="1339"/>
      <c r="D40" s="366"/>
      <c r="E40" s="367"/>
      <c r="F40" s="367"/>
      <c r="G40" s="367"/>
      <c r="H40" s="367"/>
      <c r="I40" s="367"/>
      <c r="J40" s="367"/>
    </row>
    <row r="41" spans="1:11" ht="31.5" customHeight="1">
      <c r="A41" s="1334" t="s">
        <v>146</v>
      </c>
      <c r="B41" s="1334"/>
      <c r="C41" s="1334"/>
      <c r="D41" s="366"/>
      <c r="E41" s="367"/>
      <c r="F41" s="367"/>
      <c r="G41" s="367"/>
      <c r="H41" s="367"/>
      <c r="I41" s="367"/>
      <c r="J41" s="367"/>
    </row>
    <row r="42" spans="1:11" ht="31.5" customHeight="1">
      <c r="A42" s="1334" t="s">
        <v>147</v>
      </c>
      <c r="B42" s="1334"/>
      <c r="C42" s="1334"/>
      <c r="D42" s="366"/>
      <c r="E42" s="367"/>
      <c r="F42" s="367"/>
      <c r="G42" s="367"/>
      <c r="H42" s="367"/>
      <c r="I42" s="367"/>
      <c r="J42" s="367"/>
    </row>
    <row r="43" spans="1:11" ht="31.5" customHeight="1">
      <c r="A43" s="1334" t="s">
        <v>148</v>
      </c>
      <c r="B43" s="1334"/>
      <c r="C43" s="1334"/>
      <c r="D43" s="366"/>
      <c r="E43" s="367"/>
      <c r="F43" s="367"/>
      <c r="G43" s="367"/>
      <c r="H43" s="367"/>
      <c r="I43" s="367"/>
      <c r="J43" s="367"/>
    </row>
    <row r="44" spans="1:11" ht="31.5" customHeight="1">
      <c r="A44" s="1340" t="s">
        <v>655</v>
      </c>
      <c r="B44" s="1341"/>
      <c r="C44" s="1342"/>
      <c r="D44" s="366"/>
      <c r="E44" s="367"/>
      <c r="F44" s="367"/>
      <c r="G44" s="367"/>
      <c r="H44" s="367"/>
      <c r="I44" s="367"/>
      <c r="J44" s="367"/>
    </row>
    <row r="45" spans="1:11" ht="31.5" customHeight="1">
      <c r="A45" s="1340" t="s">
        <v>652</v>
      </c>
      <c r="B45" s="1341"/>
      <c r="C45" s="1342"/>
      <c r="D45" s="366"/>
      <c r="E45" s="367"/>
      <c r="F45" s="367"/>
      <c r="G45" s="367"/>
      <c r="H45" s="367"/>
      <c r="I45" s="367"/>
      <c r="J45" s="367"/>
    </row>
    <row r="46" spans="1:11" ht="31.5" customHeight="1">
      <c r="A46" s="1340" t="s">
        <v>653</v>
      </c>
      <c r="B46" s="1341"/>
      <c r="C46" s="1342"/>
      <c r="D46" s="366"/>
      <c r="E46" s="367"/>
      <c r="F46" s="367"/>
      <c r="G46" s="367"/>
      <c r="H46" s="367"/>
      <c r="I46" s="367"/>
      <c r="J46" s="367"/>
    </row>
    <row r="47" spans="1:11" ht="18" customHeight="1">
      <c r="A47" s="1339" t="s">
        <v>149</v>
      </c>
      <c r="B47" s="1339"/>
      <c r="C47" s="1339"/>
      <c r="D47" s="366"/>
      <c r="E47" s="367"/>
      <c r="F47" s="367"/>
      <c r="G47" s="367"/>
      <c r="H47" s="367"/>
      <c r="I47" s="367"/>
      <c r="J47" s="367"/>
    </row>
    <row r="48" spans="1:11" ht="31.5" customHeight="1">
      <c r="A48" s="1334" t="s">
        <v>150</v>
      </c>
      <c r="B48" s="1334"/>
      <c r="C48" s="1334"/>
      <c r="D48" s="366"/>
      <c r="E48" s="367"/>
      <c r="F48" s="367"/>
      <c r="G48" s="367"/>
      <c r="H48" s="367"/>
      <c r="I48" s="367"/>
      <c r="J48" s="367"/>
    </row>
    <row r="49" spans="1:12" ht="15.75" customHeight="1">
      <c r="A49" s="1334" t="s">
        <v>151</v>
      </c>
      <c r="B49" s="1334"/>
      <c r="C49" s="1334"/>
      <c r="D49" s="366"/>
      <c r="E49" s="367"/>
      <c r="F49" s="367"/>
      <c r="G49" s="367"/>
      <c r="H49" s="367"/>
      <c r="I49" s="367"/>
      <c r="J49" s="367"/>
    </row>
    <row r="50" spans="1:12" ht="31.5" customHeight="1">
      <c r="A50" s="1334" t="s">
        <v>152</v>
      </c>
      <c r="B50" s="1334"/>
      <c r="C50" s="1334"/>
      <c r="D50" s="366"/>
      <c r="E50" s="367"/>
      <c r="F50" s="367"/>
      <c r="G50" s="367"/>
      <c r="H50" s="367"/>
      <c r="I50" s="367"/>
      <c r="J50" s="367"/>
    </row>
    <row r="51" spans="1:12" ht="18">
      <c r="A51" s="1339" t="s">
        <v>153</v>
      </c>
      <c r="B51" s="1339"/>
      <c r="C51" s="1339"/>
      <c r="D51" s="366"/>
      <c r="E51" s="367"/>
      <c r="F51" s="367"/>
      <c r="G51" s="367"/>
      <c r="H51" s="367"/>
      <c r="I51" s="367"/>
      <c r="J51" s="367"/>
    </row>
    <row r="52" spans="1:12" ht="31.5" customHeight="1">
      <c r="A52" s="1334" t="s">
        <v>154</v>
      </c>
      <c r="B52" s="1334"/>
      <c r="C52" s="1334"/>
      <c r="D52" s="366"/>
      <c r="E52" s="367"/>
      <c r="F52" s="367"/>
      <c r="G52" s="367"/>
      <c r="H52" s="367"/>
      <c r="I52" s="367"/>
      <c r="J52" s="367"/>
    </row>
    <row r="53" spans="1:12" ht="31.5" customHeight="1">
      <c r="A53" s="1334" t="s">
        <v>155</v>
      </c>
      <c r="B53" s="1334"/>
      <c r="C53" s="1334"/>
      <c r="D53" s="366"/>
      <c r="E53" s="367"/>
      <c r="F53" s="367"/>
      <c r="G53" s="367"/>
      <c r="H53" s="367"/>
      <c r="I53" s="367"/>
      <c r="J53" s="367"/>
    </row>
    <row r="54" spans="1:12" ht="31.5" customHeight="1">
      <c r="A54" s="1340" t="s">
        <v>654</v>
      </c>
      <c r="B54" s="1341"/>
      <c r="C54" s="1342"/>
      <c r="D54" s="366"/>
      <c r="E54" s="367"/>
      <c r="F54" s="367"/>
      <c r="G54" s="367"/>
      <c r="H54" s="367"/>
      <c r="I54" s="367"/>
      <c r="J54" s="367"/>
    </row>
    <row r="55" spans="1:12" ht="36" customHeight="1">
      <c r="A55" s="1339" t="s">
        <v>156</v>
      </c>
      <c r="B55" s="1339"/>
      <c r="C55" s="1339"/>
      <c r="D55" s="366"/>
      <c r="E55" s="367"/>
      <c r="F55" s="367"/>
      <c r="G55" s="367"/>
      <c r="H55" s="367"/>
      <c r="I55" s="367"/>
      <c r="J55" s="367"/>
    </row>
    <row r="56" spans="1:12" ht="15.75" customHeight="1">
      <c r="A56" s="1334" t="s">
        <v>157</v>
      </c>
      <c r="B56" s="1334"/>
      <c r="C56" s="1334"/>
      <c r="D56" s="366"/>
      <c r="E56" s="367"/>
      <c r="F56" s="367"/>
      <c r="G56" s="367"/>
      <c r="H56" s="367"/>
      <c r="I56" s="367"/>
      <c r="J56" s="367"/>
    </row>
    <row r="57" spans="1:12" ht="23.25" customHeight="1">
      <c r="A57" s="1334" t="s">
        <v>158</v>
      </c>
      <c r="B57" s="1334"/>
      <c r="C57" s="1334"/>
      <c r="D57" s="366"/>
      <c r="E57" s="367"/>
      <c r="F57" s="367"/>
      <c r="G57" s="367"/>
      <c r="H57" s="367"/>
      <c r="I57" s="367"/>
      <c r="J57" s="367"/>
    </row>
    <row r="58" spans="1:12" ht="31.5" customHeight="1">
      <c r="A58" s="1334" t="s">
        <v>159</v>
      </c>
      <c r="B58" s="1334"/>
      <c r="C58" s="1334"/>
      <c r="D58" s="366"/>
      <c r="E58" s="367"/>
      <c r="F58" s="367"/>
      <c r="G58" s="367"/>
      <c r="H58" s="367"/>
      <c r="I58" s="367"/>
      <c r="J58" s="367"/>
    </row>
    <row r="59" spans="1:12" ht="36" customHeight="1">
      <c r="A59" s="1339" t="s">
        <v>160</v>
      </c>
      <c r="B59" s="1339"/>
      <c r="C59" s="1339"/>
      <c r="D59" s="366"/>
      <c r="E59" s="367"/>
      <c r="F59" s="367"/>
      <c r="G59" s="367"/>
      <c r="H59" s="367"/>
      <c r="I59" s="367"/>
      <c r="J59" s="367"/>
    </row>
    <row r="60" spans="1:12" ht="20.25" customHeight="1">
      <c r="A60" s="1334" t="s">
        <v>161</v>
      </c>
      <c r="B60" s="1334"/>
      <c r="C60" s="1334"/>
      <c r="D60" s="366"/>
      <c r="E60" s="367"/>
      <c r="F60" s="367"/>
      <c r="G60" s="367"/>
      <c r="H60" s="367"/>
      <c r="I60" s="367"/>
      <c r="J60" s="367"/>
    </row>
    <row r="61" spans="1:12" ht="15.75">
      <c r="A61" s="1334" t="s">
        <v>162</v>
      </c>
      <c r="B61" s="1334"/>
      <c r="C61" s="1334"/>
      <c r="D61" s="366"/>
      <c r="E61" s="367"/>
      <c r="F61" s="367"/>
      <c r="G61" s="367"/>
      <c r="H61" s="367"/>
      <c r="I61" s="367"/>
      <c r="J61" s="367"/>
    </row>
    <row r="62" spans="1:12" ht="24.75" customHeight="1">
      <c r="A62" s="1334" t="s">
        <v>163</v>
      </c>
      <c r="B62" s="1334"/>
      <c r="C62" s="1334"/>
      <c r="D62" s="366"/>
      <c r="E62" s="367"/>
      <c r="F62" s="367"/>
      <c r="G62" s="367"/>
      <c r="H62" s="367"/>
      <c r="I62" s="367"/>
      <c r="J62" s="367"/>
    </row>
    <row r="63" spans="1:12" ht="39" customHeight="1">
      <c r="A63" s="1335" t="s">
        <v>164</v>
      </c>
      <c r="B63" s="1336"/>
      <c r="C63" s="1337"/>
      <c r="D63" s="366"/>
      <c r="E63" s="367"/>
      <c r="F63" s="367"/>
      <c r="G63" s="367"/>
      <c r="H63" s="367"/>
      <c r="I63" s="367"/>
      <c r="J63" s="367"/>
    </row>
    <row r="64" spans="1:12" ht="72" customHeight="1">
      <c r="A64" s="1338" t="s">
        <v>165</v>
      </c>
      <c r="B64" s="1338"/>
      <c r="C64" s="1338"/>
      <c r="D64" s="1344" t="s">
        <v>657</v>
      </c>
      <c r="E64" s="1345"/>
      <c r="F64" s="1345"/>
      <c r="G64" s="1345"/>
      <c r="H64" s="1345"/>
      <c r="I64" s="1345"/>
      <c r="J64" s="1346"/>
      <c r="K64" s="1005">
        <f>SUM(K66:K69)</f>
        <v>0</v>
      </c>
      <c r="L64" s="669">
        <f>K64/20</f>
        <v>0</v>
      </c>
    </row>
    <row r="65" spans="1:11" ht="18" customHeight="1">
      <c r="A65" s="1339" t="s">
        <v>166</v>
      </c>
      <c r="B65" s="1339"/>
      <c r="C65" s="1339"/>
      <c r="D65" s="366"/>
      <c r="E65" s="367"/>
      <c r="F65" s="367"/>
      <c r="G65" s="367"/>
      <c r="H65" s="367"/>
      <c r="I65" s="367"/>
      <c r="J65" s="367"/>
    </row>
    <row r="66" spans="1:11" ht="33" customHeight="1">
      <c r="A66" s="1333" t="s">
        <v>167</v>
      </c>
      <c r="B66" s="1333"/>
      <c r="C66" s="1333"/>
      <c r="D66" s="366"/>
      <c r="E66" s="367"/>
      <c r="F66" s="367"/>
      <c r="G66" s="367"/>
      <c r="H66" s="367"/>
      <c r="I66" s="367"/>
      <c r="J66" s="367"/>
    </row>
    <row r="67" spans="1:11" ht="31.5" customHeight="1">
      <c r="A67" s="1333" t="s">
        <v>168</v>
      </c>
      <c r="B67" s="1333"/>
      <c r="C67" s="1333"/>
      <c r="D67" s="366"/>
      <c r="E67" s="367"/>
      <c r="F67" s="367"/>
      <c r="G67" s="367"/>
      <c r="H67" s="367"/>
      <c r="I67" s="367"/>
      <c r="J67" s="367"/>
    </row>
    <row r="68" spans="1:11" ht="23.25" customHeight="1">
      <c r="A68" s="1333" t="s">
        <v>169</v>
      </c>
      <c r="B68" s="1333"/>
      <c r="C68" s="1333"/>
      <c r="D68" s="366"/>
      <c r="E68" s="367"/>
      <c r="F68" s="367"/>
      <c r="G68" s="367"/>
      <c r="H68" s="367"/>
      <c r="I68" s="367"/>
      <c r="J68" s="367"/>
    </row>
    <row r="69" spans="1:11" ht="15.75" customHeight="1">
      <c r="A69" s="1333" t="s">
        <v>170</v>
      </c>
      <c r="B69" s="1333"/>
      <c r="C69" s="1333"/>
      <c r="D69" s="366"/>
      <c r="E69" s="367"/>
      <c r="F69" s="367"/>
      <c r="G69" s="367"/>
      <c r="H69" s="367"/>
      <c r="I69" s="367"/>
      <c r="J69" s="367"/>
    </row>
    <row r="72" spans="1:11" ht="59.25">
      <c r="A72" s="297"/>
    </row>
    <row r="73" spans="1:11" ht="15.75">
      <c r="A73" s="362" t="s">
        <v>445</v>
      </c>
    </row>
    <row r="74" spans="1:11" ht="15.75">
      <c r="A74" s="363" t="s">
        <v>446</v>
      </c>
    </row>
    <row r="75" spans="1:11" ht="15.75">
      <c r="A75" s="363" t="s">
        <v>447</v>
      </c>
    </row>
    <row r="76" spans="1:11" ht="15.75">
      <c r="A76" s="363" t="s">
        <v>448</v>
      </c>
      <c r="E76" s="364">
        <v>42313</v>
      </c>
      <c r="F76" s="364">
        <v>42044</v>
      </c>
      <c r="G76" s="364">
        <v>42108</v>
      </c>
      <c r="H76" s="364">
        <v>42150</v>
      </c>
      <c r="K76" s="1023" t="s">
        <v>651</v>
      </c>
    </row>
    <row r="77" spans="1:11" ht="30.75">
      <c r="A77" s="1343" t="s">
        <v>141</v>
      </c>
      <c r="B77" s="1343"/>
      <c r="C77" s="1343"/>
      <c r="D77" s="365"/>
      <c r="E77" s="369">
        <f>(SUM(E78:E104)/13)/5</f>
        <v>0</v>
      </c>
      <c r="F77" s="368">
        <f>(SUM(F78:F104)/17)/5</f>
        <v>0</v>
      </c>
      <c r="G77" s="369">
        <f>(SUM(G78:G104)/16)/5</f>
        <v>0</v>
      </c>
      <c r="H77" s="368">
        <f>(SUM(H78:H104)/16)/5</f>
        <v>0</v>
      </c>
      <c r="I77" s="365"/>
      <c r="K77" s="368">
        <f>(SUM(K78:K104)/19)/5</f>
        <v>0</v>
      </c>
    </row>
    <row r="78" spans="1:11" ht="18">
      <c r="A78" s="1339" t="s">
        <v>142</v>
      </c>
      <c r="B78" s="1339"/>
      <c r="C78" s="1339"/>
      <c r="D78" s="366"/>
      <c r="E78" s="367"/>
      <c r="F78" s="367"/>
      <c r="G78" s="367"/>
      <c r="H78" s="367"/>
      <c r="I78" s="367"/>
    </row>
    <row r="79" spans="1:11" ht="15.75">
      <c r="A79" s="1334" t="s">
        <v>143</v>
      </c>
      <c r="B79" s="1334"/>
      <c r="C79" s="1334"/>
      <c r="D79" s="366"/>
      <c r="E79" s="367"/>
      <c r="F79" s="24"/>
      <c r="G79" s="367"/>
      <c r="H79" s="367"/>
      <c r="I79" s="367"/>
    </row>
    <row r="80" spans="1:11" ht="15.75">
      <c r="A80" s="1333" t="s">
        <v>144</v>
      </c>
      <c r="B80" s="1333"/>
      <c r="C80" s="1333"/>
      <c r="D80" s="366"/>
      <c r="E80" s="367"/>
      <c r="F80" s="24"/>
      <c r="G80" s="367"/>
      <c r="H80" s="367"/>
      <c r="I80" s="367"/>
    </row>
    <row r="81" spans="1:9" ht="18">
      <c r="A81" s="1339" t="s">
        <v>145</v>
      </c>
      <c r="B81" s="1339"/>
      <c r="C81" s="1339"/>
      <c r="D81" s="366"/>
      <c r="E81" s="367"/>
      <c r="F81" s="24"/>
      <c r="G81" s="367"/>
      <c r="H81" s="367"/>
      <c r="I81" s="367"/>
    </row>
    <row r="82" spans="1:9" ht="15.75">
      <c r="A82" s="1334" t="s">
        <v>146</v>
      </c>
      <c r="B82" s="1334"/>
      <c r="C82" s="1334"/>
      <c r="D82" s="366"/>
      <c r="E82" s="367"/>
      <c r="F82" s="24"/>
      <c r="G82" s="367"/>
      <c r="H82" s="367"/>
      <c r="I82" s="367"/>
    </row>
    <row r="83" spans="1:9" ht="15.75">
      <c r="A83" s="1334" t="s">
        <v>147</v>
      </c>
      <c r="B83" s="1334"/>
      <c r="C83" s="1334"/>
      <c r="D83" s="366"/>
      <c r="E83" s="367"/>
      <c r="F83" s="24"/>
      <c r="G83" s="367"/>
      <c r="H83" s="367"/>
      <c r="I83" s="367"/>
    </row>
    <row r="84" spans="1:9" ht="15.75">
      <c r="A84" s="1334" t="s">
        <v>148</v>
      </c>
      <c r="B84" s="1334"/>
      <c r="C84" s="1334"/>
      <c r="D84" s="366"/>
      <c r="E84" s="367"/>
      <c r="F84" s="367"/>
      <c r="G84" s="367"/>
      <c r="H84" s="367"/>
      <c r="I84" s="367"/>
    </row>
    <row r="85" spans="1:9" ht="15.75">
      <c r="A85" s="1340" t="s">
        <v>655</v>
      </c>
      <c r="B85" s="1341"/>
      <c r="C85" s="1342"/>
      <c r="D85" s="366"/>
      <c r="E85" s="367"/>
      <c r="F85" s="367"/>
      <c r="G85" s="367"/>
      <c r="H85" s="367"/>
      <c r="I85" s="367"/>
    </row>
    <row r="86" spans="1:9" ht="15.75">
      <c r="A86" s="1340" t="s">
        <v>652</v>
      </c>
      <c r="B86" s="1341"/>
      <c r="C86" s="1342"/>
      <c r="D86" s="366"/>
      <c r="E86" s="367"/>
      <c r="F86" s="367"/>
      <c r="G86" s="367"/>
      <c r="H86" s="367"/>
      <c r="I86" s="367"/>
    </row>
    <row r="87" spans="1:9" ht="15.75">
      <c r="A87" s="1340" t="s">
        <v>653</v>
      </c>
      <c r="B87" s="1341"/>
      <c r="C87" s="1342"/>
      <c r="D87" s="366"/>
      <c r="E87" s="367"/>
      <c r="F87" s="367"/>
      <c r="G87" s="367"/>
      <c r="H87" s="367"/>
      <c r="I87" s="367"/>
    </row>
    <row r="88" spans="1:9" ht="15.75" customHeight="1">
      <c r="A88" s="1339" t="s">
        <v>149</v>
      </c>
      <c r="B88" s="1339"/>
      <c r="C88" s="1339"/>
      <c r="D88" s="366"/>
      <c r="E88" s="367"/>
      <c r="F88" s="367"/>
      <c r="G88" s="367"/>
      <c r="H88" s="367"/>
      <c r="I88" s="367"/>
    </row>
    <row r="89" spans="1:9" ht="15.75" customHeight="1">
      <c r="A89" s="1334" t="s">
        <v>150</v>
      </c>
      <c r="B89" s="1334"/>
      <c r="C89" s="1334"/>
      <c r="D89" s="366"/>
      <c r="E89" s="367"/>
      <c r="F89" s="367"/>
      <c r="G89" s="367"/>
      <c r="H89" s="367"/>
      <c r="I89" s="367"/>
    </row>
    <row r="90" spans="1:9" ht="15.75" customHeight="1">
      <c r="A90" s="1334" t="s">
        <v>151</v>
      </c>
      <c r="B90" s="1334"/>
      <c r="C90" s="1334"/>
      <c r="D90" s="366"/>
      <c r="E90" s="367"/>
      <c r="F90" s="367"/>
      <c r="G90" s="367"/>
      <c r="H90" s="367"/>
      <c r="I90" s="367"/>
    </row>
    <row r="91" spans="1:9" ht="15.75">
      <c r="A91" s="1334" t="s">
        <v>152</v>
      </c>
      <c r="B91" s="1334"/>
      <c r="C91" s="1334"/>
      <c r="D91" s="366"/>
      <c r="E91" s="367"/>
      <c r="F91" s="367"/>
      <c r="G91" s="367"/>
      <c r="H91" s="367"/>
      <c r="I91" s="367"/>
    </row>
    <row r="92" spans="1:9" ht="18">
      <c r="A92" s="1339" t="s">
        <v>153</v>
      </c>
      <c r="B92" s="1339"/>
      <c r="C92" s="1339"/>
      <c r="D92" s="366"/>
      <c r="E92" s="367"/>
      <c r="F92" s="367"/>
      <c r="G92" s="367"/>
      <c r="H92" s="367"/>
      <c r="I92" s="367"/>
    </row>
    <row r="93" spans="1:9" ht="15.75">
      <c r="A93" s="1334" t="s">
        <v>154</v>
      </c>
      <c r="B93" s="1334"/>
      <c r="C93" s="1334"/>
      <c r="D93" s="366"/>
      <c r="E93" s="367"/>
      <c r="F93" s="367"/>
      <c r="G93" s="367"/>
      <c r="H93" s="367"/>
      <c r="I93" s="367"/>
    </row>
    <row r="94" spans="1:9" ht="15.75">
      <c r="A94" s="1334" t="s">
        <v>155</v>
      </c>
      <c r="B94" s="1334"/>
      <c r="C94" s="1334"/>
      <c r="D94" s="366"/>
      <c r="E94" s="367"/>
      <c r="F94" s="367"/>
      <c r="G94" s="367"/>
      <c r="H94" s="367"/>
      <c r="I94" s="367"/>
    </row>
    <row r="95" spans="1:9" ht="15.75">
      <c r="A95" s="1340" t="s">
        <v>654</v>
      </c>
      <c r="B95" s="1341"/>
      <c r="C95" s="1342"/>
      <c r="D95" s="366"/>
      <c r="E95" s="367"/>
      <c r="F95" s="367"/>
      <c r="G95" s="367"/>
      <c r="H95" s="367"/>
      <c r="I95" s="367"/>
    </row>
    <row r="96" spans="1:9" ht="18">
      <c r="A96" s="1339" t="s">
        <v>156</v>
      </c>
      <c r="B96" s="1339"/>
      <c r="C96" s="1339"/>
      <c r="D96" s="366"/>
      <c r="E96" s="367"/>
      <c r="F96" s="367"/>
      <c r="G96" s="367"/>
      <c r="H96" s="367"/>
      <c r="I96" s="367"/>
    </row>
    <row r="97" spans="1:12" ht="15.75">
      <c r="A97" s="1334" t="s">
        <v>157</v>
      </c>
      <c r="B97" s="1334"/>
      <c r="C97" s="1334"/>
      <c r="D97" s="366"/>
      <c r="E97" s="367"/>
      <c r="F97" s="367"/>
      <c r="G97" s="367"/>
      <c r="H97" s="367"/>
      <c r="I97" s="367"/>
    </row>
    <row r="98" spans="1:12" ht="15.75">
      <c r="A98" s="1334" t="s">
        <v>158</v>
      </c>
      <c r="B98" s="1334"/>
      <c r="C98" s="1334"/>
      <c r="D98" s="366"/>
      <c r="E98" s="367"/>
      <c r="F98" s="367"/>
      <c r="G98" s="367"/>
      <c r="H98" s="367"/>
      <c r="I98" s="367"/>
    </row>
    <row r="99" spans="1:12" ht="15.75">
      <c r="A99" s="1334" t="s">
        <v>159</v>
      </c>
      <c r="B99" s="1334"/>
      <c r="C99" s="1334"/>
      <c r="D99" s="366"/>
      <c r="E99" s="367"/>
      <c r="F99" s="367"/>
      <c r="G99" s="367"/>
      <c r="H99" s="367"/>
      <c r="I99" s="367"/>
    </row>
    <row r="100" spans="1:12" ht="18">
      <c r="A100" s="1339" t="s">
        <v>160</v>
      </c>
      <c r="B100" s="1339"/>
      <c r="C100" s="1339"/>
      <c r="D100" s="366"/>
      <c r="E100" s="367"/>
      <c r="F100" s="367"/>
      <c r="G100" s="367"/>
      <c r="H100" s="367"/>
      <c r="I100" s="367"/>
    </row>
    <row r="101" spans="1:12" ht="15.75">
      <c r="A101" s="1334" t="s">
        <v>161</v>
      </c>
      <c r="B101" s="1334"/>
      <c r="C101" s="1334"/>
      <c r="D101" s="366"/>
      <c r="E101" s="367"/>
      <c r="F101" s="367"/>
      <c r="G101" s="367"/>
      <c r="H101" s="367"/>
      <c r="I101" s="367"/>
    </row>
    <row r="102" spans="1:12" ht="15.75">
      <c r="A102" s="1334" t="s">
        <v>162</v>
      </c>
      <c r="B102" s="1334"/>
      <c r="C102" s="1334"/>
      <c r="D102" s="366"/>
      <c r="E102" s="367"/>
      <c r="F102" s="367"/>
      <c r="G102" s="367"/>
      <c r="H102" s="367"/>
      <c r="I102" s="367"/>
    </row>
    <row r="103" spans="1:12" ht="15.75">
      <c r="A103" s="1334" t="s">
        <v>163</v>
      </c>
      <c r="B103" s="1334"/>
      <c r="C103" s="1334"/>
      <c r="D103" s="366"/>
      <c r="E103" s="367"/>
      <c r="F103" s="367"/>
      <c r="G103" s="367"/>
      <c r="H103" s="367"/>
      <c r="I103" s="367"/>
    </row>
    <row r="104" spans="1:12" ht="31.5" customHeight="1">
      <c r="A104" s="1335" t="s">
        <v>164</v>
      </c>
      <c r="B104" s="1336"/>
      <c r="C104" s="1337"/>
      <c r="D104" s="366"/>
      <c r="E104" s="367"/>
      <c r="F104" s="367"/>
      <c r="G104" s="367"/>
      <c r="H104" s="367"/>
      <c r="I104" s="367"/>
    </row>
    <row r="105" spans="1:12" ht="18">
      <c r="A105" s="1338" t="s">
        <v>165</v>
      </c>
      <c r="B105" s="1338"/>
      <c r="C105" s="1338"/>
      <c r="D105" s="1344" t="s">
        <v>657</v>
      </c>
      <c r="E105" s="1345"/>
      <c r="F105" s="1345"/>
      <c r="G105" s="1345"/>
      <c r="H105" s="1345"/>
      <c r="I105" s="1345"/>
      <c r="J105" s="1346"/>
      <c r="K105" s="1005">
        <f>SUM(K107:K110)</f>
        <v>0</v>
      </c>
      <c r="L105" s="669">
        <f>K105/20</f>
        <v>0</v>
      </c>
    </row>
    <row r="106" spans="1:12" ht="18">
      <c r="A106" s="1339" t="s">
        <v>166</v>
      </c>
      <c r="B106" s="1339"/>
      <c r="C106" s="1339"/>
      <c r="D106" s="366"/>
      <c r="E106" s="367"/>
      <c r="F106" s="367"/>
      <c r="G106" s="367"/>
      <c r="H106" s="367"/>
      <c r="I106" s="367"/>
    </row>
    <row r="107" spans="1:12" ht="15.75">
      <c r="A107" s="1333" t="s">
        <v>167</v>
      </c>
      <c r="B107" s="1333"/>
      <c r="C107" s="1333"/>
      <c r="D107" s="366"/>
      <c r="E107" s="367"/>
      <c r="F107" s="367"/>
      <c r="G107" s="367"/>
      <c r="H107" s="367"/>
      <c r="I107" s="367"/>
    </row>
    <row r="108" spans="1:12" ht="15.75">
      <c r="A108" s="1333" t="s">
        <v>168</v>
      </c>
      <c r="B108" s="1333"/>
      <c r="C108" s="1333"/>
      <c r="D108" s="366"/>
      <c r="E108" s="367"/>
      <c r="F108" s="367"/>
      <c r="G108" s="367"/>
      <c r="H108" s="367"/>
      <c r="I108" s="367"/>
    </row>
    <row r="109" spans="1:12" ht="15.75">
      <c r="A109" s="1333" t="s">
        <v>169</v>
      </c>
      <c r="B109" s="1333"/>
      <c r="C109" s="1333"/>
      <c r="D109" s="366"/>
      <c r="E109" s="367"/>
      <c r="F109" s="367"/>
      <c r="G109" s="367"/>
      <c r="H109" s="367"/>
      <c r="I109" s="367"/>
    </row>
    <row r="110" spans="1:12" ht="15.75">
      <c r="A110" s="1333" t="s">
        <v>170</v>
      </c>
      <c r="B110" s="1333"/>
      <c r="C110" s="1333"/>
      <c r="D110" s="366"/>
      <c r="E110" s="367"/>
      <c r="F110" s="367"/>
      <c r="G110" s="367"/>
      <c r="H110" s="367"/>
      <c r="I110" s="367"/>
    </row>
    <row r="112" spans="1:12" ht="59.25">
      <c r="A112" s="297"/>
    </row>
    <row r="113" spans="1:11" ht="15.75">
      <c r="A113" s="362" t="s">
        <v>445</v>
      </c>
    </row>
    <row r="114" spans="1:11" ht="15.75">
      <c r="A114" s="363" t="s">
        <v>446</v>
      </c>
    </row>
    <row r="115" spans="1:11" ht="15.75">
      <c r="A115" s="363" t="s">
        <v>447</v>
      </c>
    </row>
    <row r="116" spans="1:11" ht="15.75">
      <c r="A116" s="363" t="s">
        <v>448</v>
      </c>
      <c r="G116" s="234" t="s">
        <v>449</v>
      </c>
    </row>
    <row r="117" spans="1:11">
      <c r="E117" s="364">
        <v>42305</v>
      </c>
      <c r="F117" s="364">
        <v>42314</v>
      </c>
      <c r="G117" s="370">
        <v>42334</v>
      </c>
      <c r="H117" s="364">
        <v>42031</v>
      </c>
      <c r="I117" s="364">
        <v>42108</v>
      </c>
      <c r="J117" s="364">
        <v>42150</v>
      </c>
      <c r="K117" s="1023" t="s">
        <v>651</v>
      </c>
    </row>
    <row r="118" spans="1:11" ht="65.25" customHeight="1">
      <c r="A118" s="1343" t="s">
        <v>141</v>
      </c>
      <c r="B118" s="1343"/>
      <c r="C118" s="1343"/>
      <c r="D118" s="365"/>
      <c r="E118" s="369">
        <f>(SUM(E119:E145)/11)/5</f>
        <v>0</v>
      </c>
      <c r="F118" s="369">
        <f>(SUM(F119:F145)/11)/5</f>
        <v>0</v>
      </c>
      <c r="G118" s="373">
        <f>(SUM(G119:G145)/11)/5</f>
        <v>0</v>
      </c>
      <c r="H118" s="368">
        <f>(SUM(H119:H145)/11)/5</f>
        <v>0</v>
      </c>
      <c r="I118" s="373">
        <f>(SUM(I119:I145)/16)/5</f>
        <v>0</v>
      </c>
      <c r="J118" s="368">
        <f>(SUM(J119:J145)/16)/5</f>
        <v>0</v>
      </c>
      <c r="K118" s="368">
        <f>(SUM(K119:K145)/19)/5</f>
        <v>0</v>
      </c>
    </row>
    <row r="119" spans="1:11" ht="18">
      <c r="A119" s="1339" t="s">
        <v>142</v>
      </c>
      <c r="B119" s="1339"/>
      <c r="C119" s="1339"/>
      <c r="D119" s="366"/>
      <c r="E119" s="367"/>
      <c r="F119" s="367"/>
      <c r="G119" s="367"/>
      <c r="H119" s="367"/>
      <c r="I119" s="367"/>
      <c r="J119" s="367"/>
    </row>
    <row r="120" spans="1:11" ht="31.5" customHeight="1">
      <c r="A120" s="1334" t="s">
        <v>143</v>
      </c>
      <c r="B120" s="1334"/>
      <c r="C120" s="1334"/>
      <c r="D120" s="366"/>
      <c r="E120" s="367"/>
      <c r="F120" s="367"/>
      <c r="G120" s="367"/>
      <c r="H120" s="367"/>
      <c r="I120" s="367"/>
      <c r="J120" s="367"/>
    </row>
    <row r="121" spans="1:11" ht="31.5" customHeight="1">
      <c r="A121" s="1334" t="s">
        <v>144</v>
      </c>
      <c r="B121" s="1334"/>
      <c r="C121" s="1334"/>
      <c r="D121" s="366"/>
      <c r="E121" s="367"/>
      <c r="F121" s="367"/>
      <c r="G121" s="367"/>
      <c r="H121" s="367"/>
      <c r="I121" s="367"/>
      <c r="J121" s="367"/>
    </row>
    <row r="122" spans="1:11" ht="18">
      <c r="A122" s="1339" t="s">
        <v>145</v>
      </c>
      <c r="B122" s="1339"/>
      <c r="C122" s="1339"/>
      <c r="D122" s="366"/>
      <c r="E122" s="367"/>
      <c r="F122" s="367"/>
      <c r="G122" s="367"/>
      <c r="H122" s="367"/>
      <c r="I122" s="367"/>
      <c r="J122" s="367"/>
    </row>
    <row r="123" spans="1:11" ht="31.5" customHeight="1">
      <c r="A123" s="1334" t="s">
        <v>146</v>
      </c>
      <c r="B123" s="1334"/>
      <c r="C123" s="1334"/>
      <c r="D123" s="366"/>
      <c r="E123" s="367"/>
      <c r="F123" s="367"/>
      <c r="G123" s="367"/>
      <c r="H123" s="367"/>
      <c r="I123" s="367"/>
      <c r="J123" s="367"/>
    </row>
    <row r="124" spans="1:11" ht="31.5" customHeight="1">
      <c r="A124" s="1334" t="s">
        <v>147</v>
      </c>
      <c r="B124" s="1334"/>
      <c r="C124" s="1334"/>
      <c r="D124" s="366"/>
      <c r="E124" s="367"/>
      <c r="F124" s="367"/>
      <c r="G124" s="367"/>
      <c r="H124" s="367"/>
      <c r="I124" s="367"/>
      <c r="J124" s="367"/>
    </row>
    <row r="125" spans="1:11" ht="22.5" customHeight="1">
      <c r="A125" s="1334" t="s">
        <v>148</v>
      </c>
      <c r="B125" s="1334"/>
      <c r="C125" s="1334"/>
      <c r="D125" s="366"/>
      <c r="E125" s="367"/>
      <c r="F125" s="367"/>
      <c r="G125" s="367"/>
      <c r="H125" s="367"/>
      <c r="I125" s="367"/>
      <c r="J125" s="367"/>
    </row>
    <row r="126" spans="1:11" ht="22.5" customHeight="1">
      <c r="A126" s="1340" t="s">
        <v>655</v>
      </c>
      <c r="B126" s="1341"/>
      <c r="C126" s="1342"/>
      <c r="D126" s="366"/>
      <c r="E126" s="367"/>
      <c r="F126" s="367"/>
      <c r="G126" s="367"/>
      <c r="H126" s="367"/>
      <c r="I126" s="367"/>
      <c r="J126" s="367"/>
    </row>
    <row r="127" spans="1:11" ht="22.5" customHeight="1">
      <c r="A127" s="1340" t="s">
        <v>652</v>
      </c>
      <c r="B127" s="1341"/>
      <c r="C127" s="1342"/>
      <c r="D127" s="366"/>
      <c r="E127" s="367"/>
      <c r="F127" s="367"/>
      <c r="G127" s="367"/>
      <c r="H127" s="367"/>
      <c r="I127" s="367"/>
      <c r="J127" s="367"/>
    </row>
    <row r="128" spans="1:11" ht="22.5" customHeight="1">
      <c r="A128" s="1340" t="s">
        <v>653</v>
      </c>
      <c r="B128" s="1341"/>
      <c r="C128" s="1342"/>
      <c r="D128" s="366"/>
      <c r="E128" s="367"/>
      <c r="F128" s="367"/>
      <c r="G128" s="367"/>
      <c r="H128" s="367"/>
      <c r="I128" s="367"/>
      <c r="J128" s="367"/>
    </row>
    <row r="129" spans="1:16290" ht="18" customHeight="1">
      <c r="A129" s="1339" t="s">
        <v>149</v>
      </c>
      <c r="B129" s="1339"/>
      <c r="C129" s="1339"/>
      <c r="D129" s="366"/>
      <c r="E129" s="367"/>
      <c r="F129" s="367"/>
      <c r="G129" s="367"/>
      <c r="H129" s="367"/>
      <c r="I129" s="367"/>
      <c r="J129" s="367"/>
    </row>
    <row r="130" spans="1:16290" ht="31.5" customHeight="1">
      <c r="A130" s="1334" t="s">
        <v>150</v>
      </c>
      <c r="B130" s="1334"/>
      <c r="C130" s="1334"/>
      <c r="D130" s="366"/>
      <c r="E130" s="367"/>
      <c r="F130" s="367"/>
      <c r="G130" s="367"/>
      <c r="H130" s="367"/>
      <c r="I130" s="367"/>
      <c r="J130" s="367"/>
    </row>
    <row r="131" spans="1:16290" ht="15.75" customHeight="1">
      <c r="A131" s="1334" t="s">
        <v>151</v>
      </c>
      <c r="B131" s="1334"/>
      <c r="C131" s="1334"/>
      <c r="D131" s="366"/>
      <c r="E131" s="367"/>
      <c r="F131" s="367"/>
      <c r="G131" s="367"/>
      <c r="H131" s="367"/>
      <c r="I131" s="367"/>
      <c r="J131" s="367"/>
    </row>
    <row r="132" spans="1:16290" ht="31.5" customHeight="1">
      <c r="A132" s="1334" t="s">
        <v>152</v>
      </c>
      <c r="B132" s="1334"/>
      <c r="C132" s="1334"/>
      <c r="D132" s="366"/>
      <c r="E132" s="367"/>
      <c r="F132" s="367"/>
      <c r="G132" s="367"/>
      <c r="H132" s="367"/>
      <c r="I132" s="367"/>
      <c r="J132" s="367"/>
    </row>
    <row r="133" spans="1:16290" ht="18">
      <c r="A133" s="1339" t="s">
        <v>153</v>
      </c>
      <c r="B133" s="1339"/>
      <c r="C133" s="1339"/>
      <c r="D133" s="366"/>
      <c r="E133" s="367"/>
      <c r="F133" s="367"/>
      <c r="G133" s="367"/>
      <c r="H133" s="367"/>
      <c r="I133" s="367"/>
      <c r="J133" s="367"/>
    </row>
    <row r="134" spans="1:16290" ht="31.5" customHeight="1">
      <c r="A134" s="1334" t="s">
        <v>154</v>
      </c>
      <c r="B134" s="1334"/>
      <c r="C134" s="1334"/>
      <c r="D134" s="366"/>
      <c r="E134" s="367"/>
      <c r="F134" s="367"/>
      <c r="G134" s="367"/>
      <c r="H134" s="367"/>
      <c r="I134" s="367"/>
      <c r="J134" s="367"/>
    </row>
    <row r="135" spans="1:16290" ht="31.5" customHeight="1">
      <c r="A135" s="1334" t="s">
        <v>155</v>
      </c>
      <c r="B135" s="1334"/>
      <c r="C135" s="1334"/>
      <c r="D135" s="366"/>
      <c r="E135" s="367"/>
      <c r="F135" s="367"/>
      <c r="G135" s="367"/>
      <c r="H135" s="367"/>
      <c r="I135" s="367"/>
      <c r="J135" s="367"/>
    </row>
    <row r="136" spans="1:16290" ht="31.5" customHeight="1">
      <c r="A136" s="1340" t="s">
        <v>654</v>
      </c>
      <c r="B136" s="1341"/>
      <c r="C136" s="1342"/>
      <c r="D136" s="366"/>
      <c r="E136" s="367"/>
      <c r="F136" s="367"/>
      <c r="G136" s="1026"/>
      <c r="H136" s="1027"/>
      <c r="I136" s="1028"/>
      <c r="J136" s="1028"/>
    </row>
    <row r="137" spans="1:16290" ht="27" customHeight="1">
      <c r="A137" s="1339" t="s">
        <v>156</v>
      </c>
      <c r="B137" s="1339"/>
      <c r="C137" s="1339"/>
      <c r="D137" s="1339"/>
      <c r="E137" s="1339"/>
      <c r="F137" s="1339"/>
      <c r="G137" s="585"/>
      <c r="H137" s="586"/>
      <c r="I137" s="587"/>
      <c r="J137" s="587"/>
      <c r="K137" s="1024"/>
      <c r="L137" s="1339"/>
      <c r="M137" s="1339"/>
      <c r="N137" s="1339"/>
      <c r="O137" s="1339"/>
      <c r="P137" s="1339"/>
      <c r="Q137" s="1339"/>
      <c r="R137" s="1339"/>
      <c r="S137" s="1339"/>
      <c r="T137" s="1339"/>
      <c r="U137" s="1339"/>
      <c r="V137" s="1339"/>
      <c r="W137" s="1339"/>
      <c r="X137" s="1339"/>
      <c r="Y137" s="1339"/>
      <c r="Z137" s="1339"/>
      <c r="AA137" s="1339"/>
      <c r="AB137" s="1339"/>
      <c r="AC137" s="1339"/>
      <c r="AD137" s="1339"/>
      <c r="AE137" s="1339"/>
      <c r="AF137" s="1339"/>
      <c r="AG137" s="1339"/>
      <c r="AH137" s="1339"/>
      <c r="AI137" s="1339"/>
      <c r="AJ137" s="1339"/>
      <c r="AK137" s="1339"/>
      <c r="AL137" s="1339"/>
      <c r="AM137" s="1339"/>
      <c r="AN137" s="1339"/>
      <c r="AO137" s="1339"/>
      <c r="AP137" s="1339"/>
      <c r="AQ137" s="1339"/>
      <c r="AR137" s="1339"/>
      <c r="AS137" s="1339"/>
      <c r="AT137" s="1339"/>
      <c r="AU137" s="1339"/>
      <c r="AV137" s="1339"/>
      <c r="AW137" s="1339"/>
      <c r="AX137" s="1339"/>
      <c r="AY137" s="1339"/>
      <c r="AZ137" s="1339"/>
      <c r="BA137" s="1339"/>
      <c r="BB137" s="1339"/>
      <c r="BC137" s="1339"/>
      <c r="BD137" s="1339"/>
      <c r="BE137" s="1339"/>
      <c r="BF137" s="1339"/>
      <c r="BG137" s="1339"/>
      <c r="BH137" s="1339"/>
      <c r="BI137" s="1339"/>
      <c r="BJ137" s="1339"/>
      <c r="BK137" s="1339"/>
      <c r="BL137" s="1339"/>
      <c r="BM137" s="1339"/>
      <c r="BN137" s="1339"/>
      <c r="BO137" s="1339"/>
      <c r="BP137" s="1339"/>
      <c r="BQ137" s="1339"/>
      <c r="BR137" s="1339"/>
      <c r="BS137" s="1339"/>
      <c r="BT137" s="1339"/>
      <c r="BU137" s="1339"/>
      <c r="BV137" s="1339"/>
      <c r="BW137" s="1339"/>
      <c r="BX137" s="1339"/>
      <c r="BY137" s="1339"/>
      <c r="BZ137" s="1339"/>
      <c r="CA137" s="1339"/>
      <c r="CB137" s="1339"/>
      <c r="CC137" s="1339"/>
      <c r="CD137" s="1339"/>
      <c r="CE137" s="1339"/>
      <c r="CF137" s="1339"/>
      <c r="CG137" s="1339"/>
      <c r="CH137" s="1339"/>
      <c r="CI137" s="1339"/>
      <c r="CJ137" s="1339"/>
      <c r="CK137" s="1339"/>
      <c r="CL137" s="1339"/>
      <c r="CM137" s="1339"/>
      <c r="CN137" s="1339"/>
      <c r="CO137" s="1339"/>
      <c r="CP137" s="1339"/>
      <c r="CQ137" s="1339"/>
      <c r="CR137" s="1339"/>
      <c r="CS137" s="1339"/>
      <c r="CT137" s="1339"/>
      <c r="CU137" s="1339"/>
      <c r="CV137" s="1339"/>
      <c r="CW137" s="1339"/>
      <c r="CX137" s="1339"/>
      <c r="CY137" s="1339"/>
      <c r="CZ137" s="1339"/>
      <c r="DA137" s="1339"/>
      <c r="DB137" s="1339"/>
      <c r="DC137" s="1339"/>
      <c r="DD137" s="1339"/>
      <c r="DE137" s="1339"/>
      <c r="DF137" s="1339"/>
      <c r="DG137" s="1339"/>
      <c r="DH137" s="1339"/>
      <c r="DI137" s="1339"/>
      <c r="DJ137" s="1339"/>
      <c r="DK137" s="1339"/>
      <c r="DL137" s="1339"/>
      <c r="DM137" s="1339"/>
      <c r="DN137" s="1339"/>
      <c r="DO137" s="1339"/>
      <c r="DP137" s="1339"/>
      <c r="DQ137" s="1339"/>
      <c r="DR137" s="1339"/>
      <c r="DS137" s="1339"/>
      <c r="DT137" s="1339"/>
      <c r="DU137" s="1339"/>
      <c r="DV137" s="1339"/>
      <c r="DW137" s="1339"/>
      <c r="DX137" s="1339"/>
      <c r="DY137" s="1339"/>
      <c r="DZ137" s="1339"/>
      <c r="EA137" s="1339"/>
      <c r="EB137" s="1339"/>
      <c r="EC137" s="1339"/>
      <c r="ED137" s="1339"/>
      <c r="EE137" s="1339"/>
      <c r="EF137" s="1339"/>
      <c r="EG137" s="1339"/>
      <c r="EH137" s="1339"/>
      <c r="EI137" s="1339"/>
      <c r="EJ137" s="1339"/>
      <c r="EK137" s="1339"/>
      <c r="EL137" s="1339"/>
      <c r="EM137" s="1339"/>
      <c r="EN137" s="1339"/>
      <c r="EO137" s="1339"/>
      <c r="EP137" s="1339"/>
      <c r="EQ137" s="1339"/>
      <c r="ER137" s="1339"/>
      <c r="ES137" s="1339"/>
      <c r="ET137" s="1339"/>
      <c r="EU137" s="1339"/>
      <c r="EV137" s="1339"/>
      <c r="EW137" s="1339"/>
      <c r="EX137" s="1339"/>
      <c r="EY137" s="1339"/>
      <c r="EZ137" s="1339"/>
      <c r="FA137" s="1339"/>
      <c r="FB137" s="1339"/>
      <c r="FC137" s="1339"/>
      <c r="FD137" s="1339"/>
      <c r="FE137" s="1339"/>
      <c r="FF137" s="1339"/>
      <c r="FG137" s="1339"/>
      <c r="FH137" s="1339"/>
      <c r="FI137" s="1339"/>
      <c r="FJ137" s="1339"/>
      <c r="FK137" s="1339"/>
      <c r="FL137" s="1339"/>
      <c r="FM137" s="1339"/>
      <c r="FN137" s="1339"/>
      <c r="FO137" s="1339"/>
      <c r="FP137" s="1339"/>
      <c r="FQ137" s="1339"/>
      <c r="FR137" s="1339"/>
      <c r="FS137" s="1339"/>
      <c r="FT137" s="1339"/>
      <c r="FU137" s="1339"/>
      <c r="FV137" s="1339"/>
      <c r="FW137" s="1339"/>
      <c r="FX137" s="1339"/>
      <c r="FY137" s="1339"/>
      <c r="FZ137" s="1339"/>
      <c r="GA137" s="1339"/>
      <c r="GB137" s="1339"/>
      <c r="GC137" s="1339"/>
      <c r="GD137" s="1339"/>
      <c r="GE137" s="1339"/>
      <c r="GF137" s="1339"/>
      <c r="GG137" s="1339"/>
      <c r="GH137" s="1339"/>
      <c r="GI137" s="1339"/>
      <c r="GJ137" s="1339"/>
      <c r="GK137" s="1339"/>
      <c r="GL137" s="1339"/>
      <c r="GM137" s="1339"/>
      <c r="GN137" s="1339"/>
      <c r="GO137" s="1339"/>
      <c r="GP137" s="1339"/>
      <c r="GQ137" s="1339"/>
      <c r="GR137" s="1339"/>
      <c r="GS137" s="1339"/>
      <c r="GT137" s="1339"/>
      <c r="GU137" s="1339"/>
      <c r="GV137" s="1339"/>
      <c r="GW137" s="1339"/>
      <c r="GX137" s="1339"/>
      <c r="GY137" s="1339"/>
      <c r="GZ137" s="1339"/>
      <c r="HA137" s="1339"/>
      <c r="HB137" s="1339"/>
      <c r="HC137" s="1339"/>
      <c r="HD137" s="1339"/>
      <c r="HE137" s="1339"/>
      <c r="HF137" s="1339"/>
      <c r="HG137" s="1339"/>
      <c r="HH137" s="1339"/>
      <c r="HI137" s="1339"/>
      <c r="HJ137" s="1339"/>
      <c r="HK137" s="1339"/>
      <c r="HL137" s="1339"/>
      <c r="HM137" s="1339"/>
      <c r="HN137" s="1339"/>
      <c r="HO137" s="1339"/>
      <c r="HP137" s="1339"/>
      <c r="HQ137" s="1339"/>
      <c r="HR137" s="1339"/>
      <c r="HS137" s="1339"/>
      <c r="HT137" s="1339"/>
      <c r="HU137" s="1339"/>
      <c r="HV137" s="1339"/>
      <c r="HW137" s="1339"/>
      <c r="HX137" s="1339"/>
      <c r="HY137" s="1339"/>
      <c r="HZ137" s="1339"/>
      <c r="IA137" s="1339"/>
      <c r="IB137" s="1339"/>
      <c r="IC137" s="1339"/>
      <c r="ID137" s="1339"/>
      <c r="IE137" s="1339"/>
      <c r="IF137" s="1339"/>
      <c r="IG137" s="1339"/>
      <c r="IH137" s="1339"/>
      <c r="II137" s="1339"/>
      <c r="IJ137" s="1339"/>
      <c r="IK137" s="1339"/>
      <c r="IL137" s="1339"/>
      <c r="IM137" s="1339"/>
      <c r="IN137" s="1339"/>
      <c r="IO137" s="1339"/>
      <c r="IP137" s="1339"/>
      <c r="IQ137" s="1339"/>
      <c r="IR137" s="1339"/>
      <c r="IS137" s="1339"/>
      <c r="IT137" s="1339"/>
      <c r="IU137" s="1339"/>
      <c r="IV137" s="1339"/>
      <c r="IW137" s="1339"/>
      <c r="IX137" s="1339"/>
      <c r="IY137" s="1339"/>
      <c r="IZ137" s="1339"/>
      <c r="JA137" s="1339"/>
      <c r="JB137" s="1339"/>
      <c r="JC137" s="1339"/>
      <c r="JD137" s="1339"/>
      <c r="JE137" s="1339"/>
      <c r="JF137" s="1339"/>
      <c r="JG137" s="1339"/>
      <c r="JH137" s="1339"/>
      <c r="JI137" s="1339"/>
      <c r="JJ137" s="1339"/>
      <c r="JK137" s="1339"/>
      <c r="JL137" s="1339"/>
      <c r="JM137" s="1339"/>
      <c r="JN137" s="1339"/>
      <c r="JO137" s="1339"/>
      <c r="JP137" s="1339"/>
      <c r="JQ137" s="1339"/>
      <c r="JR137" s="1339"/>
      <c r="JS137" s="1339"/>
      <c r="JT137" s="1339"/>
      <c r="JU137" s="1339"/>
      <c r="JV137" s="1339"/>
      <c r="JW137" s="1339"/>
      <c r="JX137" s="1339"/>
      <c r="JY137" s="1339"/>
      <c r="JZ137" s="1339"/>
      <c r="KA137" s="1339"/>
      <c r="KB137" s="1339"/>
      <c r="KC137" s="1339"/>
      <c r="KD137" s="1339"/>
      <c r="KE137" s="1339"/>
      <c r="KF137" s="1339"/>
      <c r="KG137" s="1339"/>
      <c r="KH137" s="1339"/>
      <c r="KI137" s="1339"/>
      <c r="KJ137" s="1339"/>
      <c r="KK137" s="1339"/>
      <c r="KL137" s="1339"/>
      <c r="KM137" s="1339"/>
      <c r="KN137" s="1339"/>
      <c r="KO137" s="1339"/>
      <c r="KP137" s="1339"/>
      <c r="KQ137" s="1339"/>
      <c r="KR137" s="1339"/>
      <c r="KS137" s="1339"/>
      <c r="KT137" s="1339"/>
      <c r="KU137" s="1339"/>
      <c r="KV137" s="1339"/>
      <c r="KW137" s="1339"/>
      <c r="KX137" s="1339"/>
      <c r="KY137" s="1339"/>
      <c r="KZ137" s="1339"/>
      <c r="LA137" s="1339"/>
      <c r="LB137" s="1339"/>
      <c r="LC137" s="1339"/>
      <c r="LD137" s="1339"/>
      <c r="LE137" s="1339"/>
      <c r="LF137" s="1339"/>
      <c r="LG137" s="1339"/>
      <c r="LH137" s="1339"/>
      <c r="LI137" s="1339"/>
      <c r="LJ137" s="1339"/>
      <c r="LK137" s="1339"/>
      <c r="LL137" s="1339"/>
      <c r="LM137" s="1339"/>
      <c r="LN137" s="1339"/>
      <c r="LO137" s="1339"/>
      <c r="LP137" s="1339"/>
      <c r="LQ137" s="1339"/>
      <c r="LR137" s="1339"/>
      <c r="LS137" s="1339"/>
      <c r="LT137" s="1339"/>
      <c r="LU137" s="1339"/>
      <c r="LV137" s="1339"/>
      <c r="LW137" s="1339"/>
      <c r="LX137" s="1339"/>
      <c r="LY137" s="1339"/>
      <c r="LZ137" s="1339"/>
      <c r="MA137" s="1339"/>
      <c r="MB137" s="1339"/>
      <c r="MC137" s="1339"/>
      <c r="MD137" s="1339"/>
      <c r="ME137" s="1339"/>
      <c r="MF137" s="1339"/>
      <c r="MG137" s="1339"/>
      <c r="MH137" s="1339"/>
      <c r="MI137" s="1339"/>
      <c r="MJ137" s="1339"/>
      <c r="MK137" s="1339"/>
      <c r="ML137" s="1339"/>
      <c r="MM137" s="1339"/>
      <c r="MN137" s="1339"/>
      <c r="MO137" s="1339"/>
      <c r="MP137" s="1339"/>
      <c r="MQ137" s="1339"/>
      <c r="MR137" s="1339"/>
      <c r="MS137" s="1339"/>
      <c r="MT137" s="1339"/>
      <c r="MU137" s="1339"/>
      <c r="MV137" s="1339"/>
      <c r="MW137" s="1339"/>
      <c r="MX137" s="1339"/>
      <c r="MY137" s="1339"/>
      <c r="MZ137" s="1339"/>
      <c r="NA137" s="1339"/>
      <c r="NB137" s="1339"/>
      <c r="NC137" s="1339"/>
      <c r="ND137" s="1339"/>
      <c r="NE137" s="1339"/>
      <c r="NF137" s="1339"/>
      <c r="NG137" s="1339"/>
      <c r="NH137" s="1339"/>
      <c r="NI137" s="1339"/>
      <c r="NJ137" s="1339"/>
      <c r="NK137" s="1339"/>
      <c r="NL137" s="1339"/>
      <c r="NM137" s="1339"/>
      <c r="NN137" s="1339"/>
      <c r="NO137" s="1339"/>
      <c r="NP137" s="1339"/>
      <c r="NQ137" s="1339"/>
      <c r="NR137" s="1339"/>
      <c r="NS137" s="1339"/>
      <c r="NT137" s="1339"/>
      <c r="NU137" s="1339"/>
      <c r="NV137" s="1339"/>
      <c r="NW137" s="1339"/>
      <c r="NX137" s="1339"/>
      <c r="NY137" s="1339"/>
      <c r="NZ137" s="1339"/>
      <c r="OA137" s="1339"/>
      <c r="OB137" s="1339"/>
      <c r="OC137" s="1339"/>
      <c r="OD137" s="1339"/>
      <c r="OE137" s="1339"/>
      <c r="OF137" s="1339"/>
      <c r="OG137" s="1339"/>
      <c r="OH137" s="1339"/>
      <c r="OI137" s="1339"/>
      <c r="OJ137" s="1339"/>
      <c r="OK137" s="1339"/>
      <c r="OL137" s="1339"/>
      <c r="OM137" s="1339"/>
      <c r="ON137" s="1339"/>
      <c r="OO137" s="1339"/>
      <c r="OP137" s="1339"/>
      <c r="OQ137" s="1339"/>
      <c r="OR137" s="1339"/>
      <c r="OS137" s="1339"/>
      <c r="OT137" s="1339"/>
      <c r="OU137" s="1339"/>
      <c r="OV137" s="1339"/>
      <c r="OW137" s="1339"/>
      <c r="OX137" s="1339"/>
      <c r="OY137" s="1339"/>
      <c r="OZ137" s="1339"/>
      <c r="PA137" s="1339"/>
      <c r="PB137" s="1339"/>
      <c r="PC137" s="1339"/>
      <c r="PD137" s="1339"/>
      <c r="PE137" s="1339"/>
      <c r="PF137" s="1339"/>
      <c r="PG137" s="1339"/>
      <c r="PH137" s="1339"/>
      <c r="PI137" s="1339"/>
      <c r="PJ137" s="1339"/>
      <c r="PK137" s="1339"/>
      <c r="PL137" s="1339"/>
      <c r="PM137" s="1339"/>
      <c r="PN137" s="1339"/>
      <c r="PO137" s="1339"/>
      <c r="PP137" s="1339"/>
      <c r="PQ137" s="1339"/>
      <c r="PR137" s="1339"/>
      <c r="PS137" s="1339"/>
      <c r="PT137" s="1339"/>
      <c r="PU137" s="1339"/>
      <c r="PV137" s="1339"/>
      <c r="PW137" s="1339"/>
      <c r="PX137" s="1339"/>
      <c r="PY137" s="1339"/>
      <c r="PZ137" s="1339"/>
      <c r="QA137" s="1339"/>
      <c r="QB137" s="1339"/>
      <c r="QC137" s="1339"/>
      <c r="QD137" s="1339"/>
      <c r="QE137" s="1339"/>
      <c r="QF137" s="1339"/>
      <c r="QG137" s="1339"/>
      <c r="QH137" s="1339"/>
      <c r="QI137" s="1339"/>
      <c r="QJ137" s="1339"/>
      <c r="QK137" s="1339"/>
      <c r="QL137" s="1339"/>
      <c r="QM137" s="1339"/>
      <c r="QN137" s="1339"/>
      <c r="QO137" s="1339"/>
      <c r="QP137" s="1339"/>
      <c r="QQ137" s="1339"/>
      <c r="QR137" s="1339"/>
      <c r="QS137" s="1339"/>
      <c r="QT137" s="1339"/>
      <c r="QU137" s="1339"/>
      <c r="QV137" s="1339"/>
      <c r="QW137" s="1339"/>
      <c r="QX137" s="1339"/>
      <c r="QY137" s="1339"/>
      <c r="QZ137" s="1339"/>
      <c r="RA137" s="1339"/>
      <c r="RB137" s="1339"/>
      <c r="RC137" s="1339"/>
      <c r="RD137" s="1339"/>
      <c r="RE137" s="1339"/>
      <c r="RF137" s="1339"/>
      <c r="RG137" s="1339"/>
      <c r="RH137" s="1339"/>
      <c r="RI137" s="1339"/>
      <c r="RJ137" s="1339"/>
      <c r="RK137" s="1339"/>
      <c r="RL137" s="1339"/>
      <c r="RM137" s="1339"/>
      <c r="RN137" s="1339"/>
      <c r="RO137" s="1339"/>
      <c r="RP137" s="1339"/>
      <c r="RQ137" s="1339"/>
      <c r="RR137" s="1339"/>
      <c r="RS137" s="1339"/>
      <c r="RT137" s="1339"/>
      <c r="RU137" s="1339"/>
      <c r="RV137" s="1339"/>
      <c r="RW137" s="1339"/>
      <c r="RX137" s="1339"/>
      <c r="RY137" s="1339"/>
      <c r="RZ137" s="1339"/>
      <c r="SA137" s="1339"/>
      <c r="SB137" s="1339"/>
      <c r="SC137" s="1339"/>
      <c r="SD137" s="1339"/>
      <c r="SE137" s="1339"/>
      <c r="SF137" s="1339"/>
      <c r="SG137" s="1339"/>
      <c r="SH137" s="1339"/>
      <c r="SI137" s="1339"/>
      <c r="SJ137" s="1339"/>
      <c r="SK137" s="1339"/>
      <c r="SL137" s="1339"/>
      <c r="SM137" s="1339"/>
      <c r="SN137" s="1339"/>
      <c r="SO137" s="1339"/>
      <c r="SP137" s="1339"/>
      <c r="SQ137" s="1339"/>
      <c r="SR137" s="1339"/>
      <c r="SS137" s="1339"/>
      <c r="ST137" s="1339"/>
      <c r="SU137" s="1339"/>
      <c r="SV137" s="1339"/>
      <c r="SW137" s="1339"/>
      <c r="SX137" s="1339"/>
      <c r="SY137" s="1339"/>
      <c r="SZ137" s="1339"/>
      <c r="TA137" s="1339"/>
      <c r="TB137" s="1339"/>
      <c r="TC137" s="1339"/>
      <c r="TD137" s="1339"/>
      <c r="TE137" s="1339"/>
      <c r="TF137" s="1339"/>
      <c r="TG137" s="1339"/>
      <c r="TH137" s="1339"/>
      <c r="TI137" s="1339"/>
      <c r="TJ137" s="1339"/>
      <c r="TK137" s="1339"/>
      <c r="TL137" s="1339"/>
      <c r="TM137" s="1339"/>
      <c r="TN137" s="1339"/>
      <c r="TO137" s="1339"/>
      <c r="TP137" s="1339"/>
      <c r="TQ137" s="1339"/>
      <c r="TR137" s="1339"/>
      <c r="TS137" s="1339"/>
      <c r="TT137" s="1339"/>
      <c r="TU137" s="1339"/>
      <c r="TV137" s="1339"/>
      <c r="TW137" s="1339"/>
      <c r="TX137" s="1339"/>
      <c r="TY137" s="1339"/>
      <c r="TZ137" s="1339"/>
      <c r="UA137" s="1339"/>
      <c r="UB137" s="1339"/>
      <c r="UC137" s="1339"/>
      <c r="UD137" s="1339"/>
      <c r="UE137" s="1339"/>
      <c r="UF137" s="1339"/>
      <c r="UG137" s="1339"/>
      <c r="UH137" s="1339"/>
      <c r="UI137" s="1339"/>
      <c r="UJ137" s="1339"/>
      <c r="UK137" s="1339"/>
      <c r="UL137" s="1339"/>
      <c r="UM137" s="1339"/>
      <c r="UN137" s="1339"/>
      <c r="UO137" s="1339"/>
      <c r="UP137" s="1339"/>
      <c r="UQ137" s="1339"/>
      <c r="UR137" s="1339"/>
      <c r="US137" s="1339"/>
      <c r="UT137" s="1339"/>
      <c r="UU137" s="1339"/>
      <c r="UV137" s="1339"/>
      <c r="UW137" s="1339"/>
      <c r="UX137" s="1339"/>
      <c r="UY137" s="1339"/>
      <c r="UZ137" s="1339"/>
      <c r="VA137" s="1339"/>
      <c r="VB137" s="1339"/>
      <c r="VC137" s="1339"/>
      <c r="VD137" s="1339"/>
      <c r="VE137" s="1339"/>
      <c r="VF137" s="1339"/>
      <c r="VG137" s="1339"/>
      <c r="VH137" s="1339"/>
      <c r="VI137" s="1339"/>
      <c r="VJ137" s="1339"/>
      <c r="VK137" s="1339"/>
      <c r="VL137" s="1339"/>
      <c r="VM137" s="1339"/>
      <c r="VN137" s="1339"/>
      <c r="VO137" s="1339"/>
      <c r="VP137" s="1339"/>
      <c r="VQ137" s="1339"/>
      <c r="VR137" s="1339"/>
      <c r="VS137" s="1339"/>
      <c r="VT137" s="1339"/>
      <c r="VU137" s="1339"/>
      <c r="VV137" s="1339"/>
      <c r="VW137" s="1339"/>
      <c r="VX137" s="1339"/>
      <c r="VY137" s="1339"/>
      <c r="VZ137" s="1339"/>
      <c r="WA137" s="1339"/>
      <c r="WB137" s="1339"/>
      <c r="WC137" s="1339"/>
      <c r="WD137" s="1339"/>
      <c r="WE137" s="1339"/>
      <c r="WF137" s="1339"/>
      <c r="WG137" s="1339"/>
      <c r="WH137" s="1339"/>
      <c r="WI137" s="1339"/>
      <c r="WJ137" s="1339"/>
      <c r="WK137" s="1339"/>
      <c r="WL137" s="1339"/>
      <c r="WM137" s="1339"/>
      <c r="WN137" s="1339"/>
      <c r="WO137" s="1339"/>
      <c r="WP137" s="1339"/>
      <c r="WQ137" s="1339"/>
      <c r="WR137" s="1339"/>
      <c r="WS137" s="1339"/>
      <c r="WT137" s="1339"/>
      <c r="WU137" s="1339"/>
      <c r="WV137" s="1339"/>
      <c r="WW137" s="1339"/>
      <c r="WX137" s="1339"/>
      <c r="WY137" s="1339"/>
      <c r="WZ137" s="1339"/>
      <c r="XA137" s="1339"/>
      <c r="XB137" s="1339"/>
      <c r="XC137" s="1339"/>
      <c r="XD137" s="1339"/>
      <c r="XE137" s="1339"/>
      <c r="XF137" s="1339"/>
      <c r="XG137" s="1339"/>
      <c r="XH137" s="1339"/>
      <c r="XI137" s="1339"/>
      <c r="XJ137" s="1339"/>
      <c r="XK137" s="1339"/>
      <c r="XL137" s="1339"/>
      <c r="XM137" s="1339"/>
      <c r="XN137" s="1339"/>
      <c r="XO137" s="1339"/>
      <c r="XP137" s="1339"/>
      <c r="XQ137" s="1339"/>
      <c r="XR137" s="1339"/>
      <c r="XS137" s="1339"/>
      <c r="XT137" s="1339"/>
      <c r="XU137" s="1339"/>
      <c r="XV137" s="1339"/>
      <c r="XW137" s="1339"/>
      <c r="XX137" s="1339"/>
      <c r="XY137" s="1339"/>
      <c r="XZ137" s="1339"/>
      <c r="YA137" s="1339"/>
      <c r="YB137" s="1339"/>
      <c r="YC137" s="1339"/>
      <c r="YD137" s="1339"/>
      <c r="YE137" s="1339"/>
      <c r="YF137" s="1339"/>
      <c r="YG137" s="1339"/>
      <c r="YH137" s="1339"/>
      <c r="YI137" s="1339"/>
      <c r="YJ137" s="1339"/>
      <c r="YK137" s="1339"/>
      <c r="YL137" s="1339"/>
      <c r="YM137" s="1339"/>
      <c r="YN137" s="1339"/>
      <c r="YO137" s="1339"/>
      <c r="YP137" s="1339"/>
      <c r="YQ137" s="1339"/>
      <c r="YR137" s="1339"/>
      <c r="YS137" s="1339"/>
      <c r="YT137" s="1339"/>
      <c r="YU137" s="1339"/>
      <c r="YV137" s="1339"/>
      <c r="YW137" s="1339"/>
      <c r="YX137" s="1339"/>
      <c r="YY137" s="1339"/>
      <c r="YZ137" s="1339"/>
      <c r="ZA137" s="1339"/>
      <c r="ZB137" s="1339"/>
      <c r="ZC137" s="1339"/>
      <c r="ZD137" s="1339"/>
      <c r="ZE137" s="1339"/>
      <c r="ZF137" s="1339"/>
      <c r="ZG137" s="1339"/>
      <c r="ZH137" s="1339"/>
      <c r="ZI137" s="1339"/>
      <c r="ZJ137" s="1339"/>
      <c r="ZK137" s="1339"/>
      <c r="ZL137" s="1339"/>
      <c r="ZM137" s="1339"/>
      <c r="ZN137" s="1339"/>
      <c r="ZO137" s="1339"/>
      <c r="ZP137" s="1339"/>
      <c r="ZQ137" s="1339"/>
      <c r="ZR137" s="1339"/>
      <c r="ZS137" s="1339"/>
      <c r="ZT137" s="1339"/>
      <c r="ZU137" s="1339"/>
      <c r="ZV137" s="1339"/>
      <c r="ZW137" s="1339"/>
      <c r="ZX137" s="1339"/>
      <c r="ZY137" s="1339"/>
      <c r="ZZ137" s="1339"/>
      <c r="AAA137" s="1339"/>
      <c r="AAB137" s="1339"/>
      <c r="AAC137" s="1339"/>
      <c r="AAD137" s="1339"/>
      <c r="AAE137" s="1339"/>
      <c r="AAF137" s="1339"/>
      <c r="AAG137" s="1339"/>
      <c r="AAH137" s="1339"/>
      <c r="AAI137" s="1339"/>
      <c r="AAJ137" s="1339"/>
      <c r="AAK137" s="1339"/>
      <c r="AAL137" s="1339"/>
      <c r="AAM137" s="1339"/>
      <c r="AAN137" s="1339"/>
      <c r="AAO137" s="1339"/>
      <c r="AAP137" s="1339"/>
      <c r="AAQ137" s="1339"/>
      <c r="AAR137" s="1339"/>
      <c r="AAS137" s="1339"/>
      <c r="AAT137" s="1339"/>
      <c r="AAU137" s="1339"/>
      <c r="AAV137" s="1339"/>
      <c r="AAW137" s="1339"/>
      <c r="AAX137" s="1339"/>
      <c r="AAY137" s="1339"/>
      <c r="AAZ137" s="1339"/>
      <c r="ABA137" s="1339"/>
      <c r="ABB137" s="1339"/>
      <c r="ABC137" s="1339"/>
      <c r="ABD137" s="1339"/>
      <c r="ABE137" s="1339"/>
      <c r="ABF137" s="1339"/>
      <c r="ABG137" s="1339"/>
      <c r="ABH137" s="1339"/>
      <c r="ABI137" s="1339"/>
      <c r="ABJ137" s="1339"/>
      <c r="ABK137" s="1339"/>
      <c r="ABL137" s="1339"/>
      <c r="ABM137" s="1339"/>
      <c r="ABN137" s="1339"/>
      <c r="ABO137" s="1339"/>
      <c r="ABP137" s="1339"/>
      <c r="ABQ137" s="1339"/>
      <c r="ABR137" s="1339"/>
      <c r="ABS137" s="1339"/>
      <c r="ABT137" s="1339"/>
      <c r="ABU137" s="1339"/>
      <c r="ABV137" s="1339"/>
      <c r="ABW137" s="1339"/>
      <c r="ABX137" s="1339"/>
      <c r="ABY137" s="1339"/>
      <c r="ABZ137" s="1339"/>
      <c r="ACA137" s="1339"/>
      <c r="ACB137" s="1339"/>
      <c r="ACC137" s="1339"/>
      <c r="ACD137" s="1339"/>
      <c r="ACE137" s="1339"/>
      <c r="ACF137" s="1339"/>
      <c r="ACG137" s="1339"/>
      <c r="ACH137" s="1339"/>
      <c r="ACI137" s="1339"/>
      <c r="ACJ137" s="1339"/>
      <c r="ACK137" s="1339"/>
      <c r="ACL137" s="1339"/>
      <c r="ACM137" s="1339"/>
      <c r="ACN137" s="1339"/>
      <c r="ACO137" s="1339"/>
      <c r="ACP137" s="1339"/>
      <c r="ACQ137" s="1339"/>
      <c r="ACR137" s="1339"/>
      <c r="ACS137" s="1339"/>
      <c r="ACT137" s="1339"/>
      <c r="ACU137" s="1339"/>
      <c r="ACV137" s="1339"/>
      <c r="ACW137" s="1339"/>
      <c r="ACX137" s="1339"/>
      <c r="ACY137" s="1339"/>
      <c r="ACZ137" s="1339"/>
      <c r="ADA137" s="1339"/>
      <c r="ADB137" s="1339"/>
      <c r="ADC137" s="1339"/>
      <c r="ADD137" s="1339"/>
      <c r="ADE137" s="1339"/>
      <c r="ADF137" s="1339"/>
      <c r="ADG137" s="1339"/>
      <c r="ADH137" s="1339"/>
      <c r="ADI137" s="1339"/>
      <c r="ADJ137" s="1339"/>
      <c r="ADK137" s="1339"/>
      <c r="ADL137" s="1339"/>
      <c r="ADM137" s="1339"/>
      <c r="ADN137" s="1339"/>
      <c r="ADO137" s="1339"/>
      <c r="ADP137" s="1339"/>
      <c r="ADQ137" s="1339"/>
      <c r="ADR137" s="1339"/>
      <c r="ADS137" s="1339"/>
      <c r="ADT137" s="1339"/>
      <c r="ADU137" s="1339"/>
      <c r="ADV137" s="1339"/>
      <c r="ADW137" s="1339"/>
      <c r="ADX137" s="1339"/>
      <c r="ADY137" s="1339"/>
      <c r="ADZ137" s="1339"/>
      <c r="AEA137" s="1339"/>
      <c r="AEB137" s="1339"/>
      <c r="AEC137" s="1339"/>
      <c r="AED137" s="1339"/>
      <c r="AEE137" s="1339"/>
      <c r="AEF137" s="1339"/>
      <c r="AEG137" s="1339"/>
      <c r="AEH137" s="1339"/>
      <c r="AEI137" s="1339"/>
      <c r="AEJ137" s="1339"/>
      <c r="AEK137" s="1339"/>
      <c r="AEL137" s="1339"/>
      <c r="AEM137" s="1339"/>
      <c r="AEN137" s="1339"/>
      <c r="AEO137" s="1339"/>
      <c r="AEP137" s="1339"/>
      <c r="AEQ137" s="1339"/>
      <c r="AER137" s="1339"/>
      <c r="AES137" s="1339"/>
      <c r="AET137" s="1339"/>
      <c r="AEU137" s="1339"/>
      <c r="AEV137" s="1339"/>
      <c r="AEW137" s="1339"/>
      <c r="AEX137" s="1339"/>
      <c r="AEY137" s="1339"/>
      <c r="AEZ137" s="1339"/>
      <c r="AFA137" s="1339"/>
      <c r="AFB137" s="1339"/>
      <c r="AFC137" s="1339"/>
      <c r="AFD137" s="1339"/>
      <c r="AFE137" s="1339"/>
      <c r="AFF137" s="1339"/>
      <c r="AFG137" s="1339"/>
      <c r="AFH137" s="1339"/>
      <c r="AFI137" s="1339"/>
      <c r="AFJ137" s="1339"/>
      <c r="AFK137" s="1339"/>
      <c r="AFL137" s="1339"/>
      <c r="AFM137" s="1339"/>
      <c r="AFN137" s="1339"/>
      <c r="AFO137" s="1339"/>
      <c r="AFP137" s="1339"/>
      <c r="AFQ137" s="1339"/>
      <c r="AFR137" s="1339"/>
      <c r="AFS137" s="1339"/>
      <c r="AFT137" s="1339"/>
      <c r="AFU137" s="1339"/>
      <c r="AFV137" s="1339"/>
      <c r="AFW137" s="1339"/>
      <c r="AFX137" s="1339"/>
      <c r="AFY137" s="1339"/>
      <c r="AFZ137" s="1339"/>
      <c r="AGA137" s="1339"/>
      <c r="AGB137" s="1339"/>
      <c r="AGC137" s="1339"/>
      <c r="AGD137" s="1339"/>
      <c r="AGE137" s="1339"/>
      <c r="AGF137" s="1339"/>
      <c r="AGG137" s="1339"/>
      <c r="AGH137" s="1339"/>
      <c r="AGI137" s="1339"/>
      <c r="AGJ137" s="1339"/>
      <c r="AGK137" s="1339"/>
      <c r="AGL137" s="1339"/>
      <c r="AGM137" s="1339"/>
      <c r="AGN137" s="1339"/>
      <c r="AGO137" s="1339"/>
      <c r="AGP137" s="1339"/>
      <c r="AGQ137" s="1339"/>
      <c r="AGR137" s="1339"/>
      <c r="AGS137" s="1339"/>
      <c r="AGT137" s="1339"/>
      <c r="AGU137" s="1339"/>
      <c r="AGV137" s="1339"/>
      <c r="AGW137" s="1339"/>
      <c r="AGX137" s="1339"/>
      <c r="AGY137" s="1339"/>
      <c r="AGZ137" s="1339"/>
      <c r="AHA137" s="1339"/>
      <c r="AHB137" s="1339"/>
      <c r="AHC137" s="1339"/>
      <c r="AHD137" s="1339"/>
      <c r="AHE137" s="1339"/>
      <c r="AHF137" s="1339"/>
      <c r="AHG137" s="1339"/>
      <c r="AHH137" s="1339"/>
      <c r="AHI137" s="1339"/>
      <c r="AHJ137" s="1339"/>
      <c r="AHK137" s="1339"/>
      <c r="AHL137" s="1339"/>
      <c r="AHM137" s="1339"/>
      <c r="AHN137" s="1339"/>
      <c r="AHO137" s="1339"/>
      <c r="AHP137" s="1339"/>
      <c r="AHQ137" s="1339"/>
      <c r="AHR137" s="1339"/>
      <c r="AHS137" s="1339"/>
      <c r="AHT137" s="1339"/>
      <c r="AHU137" s="1339"/>
      <c r="AHV137" s="1339"/>
      <c r="AHW137" s="1339"/>
      <c r="AHX137" s="1339"/>
      <c r="AHY137" s="1339"/>
      <c r="AHZ137" s="1339"/>
      <c r="AIA137" s="1339"/>
      <c r="AIB137" s="1339"/>
      <c r="AIC137" s="1339"/>
      <c r="AID137" s="1339"/>
      <c r="AIE137" s="1339"/>
      <c r="AIF137" s="1339"/>
      <c r="AIG137" s="1339"/>
      <c r="AIH137" s="1339"/>
      <c r="AII137" s="1339"/>
      <c r="AIJ137" s="1339"/>
      <c r="AIK137" s="1339"/>
      <c r="AIL137" s="1339"/>
      <c r="AIM137" s="1339"/>
      <c r="AIN137" s="1339"/>
      <c r="AIO137" s="1339"/>
      <c r="AIP137" s="1339"/>
      <c r="AIQ137" s="1339"/>
      <c r="AIR137" s="1339"/>
      <c r="AIS137" s="1339"/>
      <c r="AIT137" s="1339"/>
      <c r="AIU137" s="1339"/>
      <c r="AIV137" s="1339"/>
      <c r="AIW137" s="1339"/>
      <c r="AIX137" s="1339"/>
      <c r="AIY137" s="1339"/>
      <c r="AIZ137" s="1339"/>
      <c r="AJA137" s="1339"/>
      <c r="AJB137" s="1339"/>
      <c r="AJC137" s="1339"/>
      <c r="AJD137" s="1339"/>
      <c r="AJE137" s="1339"/>
      <c r="AJF137" s="1339"/>
      <c r="AJG137" s="1339"/>
      <c r="AJH137" s="1339"/>
      <c r="AJI137" s="1339"/>
      <c r="AJJ137" s="1339"/>
      <c r="AJK137" s="1339"/>
      <c r="AJL137" s="1339"/>
      <c r="AJM137" s="1339"/>
      <c r="AJN137" s="1339"/>
      <c r="AJO137" s="1339"/>
      <c r="AJP137" s="1339"/>
      <c r="AJQ137" s="1339"/>
      <c r="AJR137" s="1339"/>
      <c r="AJS137" s="1339"/>
      <c r="AJT137" s="1339"/>
      <c r="AJU137" s="1339"/>
      <c r="AJV137" s="1339"/>
      <c r="AJW137" s="1339"/>
      <c r="AJX137" s="1339"/>
      <c r="AJY137" s="1339"/>
      <c r="AJZ137" s="1339"/>
      <c r="AKA137" s="1339"/>
      <c r="AKB137" s="1339"/>
      <c r="AKC137" s="1339"/>
      <c r="AKD137" s="1339"/>
      <c r="AKE137" s="1339"/>
      <c r="AKF137" s="1339"/>
      <c r="AKG137" s="1339"/>
      <c r="AKH137" s="1339"/>
      <c r="AKI137" s="1339"/>
      <c r="AKJ137" s="1339"/>
      <c r="AKK137" s="1339"/>
      <c r="AKL137" s="1339"/>
      <c r="AKM137" s="1339"/>
      <c r="AKN137" s="1339"/>
      <c r="AKO137" s="1339"/>
      <c r="AKP137" s="1339"/>
      <c r="AKQ137" s="1339"/>
      <c r="AKR137" s="1339"/>
      <c r="AKS137" s="1339"/>
      <c r="AKT137" s="1339"/>
      <c r="AKU137" s="1339"/>
      <c r="AKV137" s="1339"/>
      <c r="AKW137" s="1339"/>
      <c r="AKX137" s="1339"/>
      <c r="AKY137" s="1339"/>
      <c r="AKZ137" s="1339"/>
      <c r="ALA137" s="1339"/>
      <c r="ALB137" s="1339"/>
      <c r="ALC137" s="1339"/>
      <c r="ALD137" s="1339"/>
      <c r="ALE137" s="1339"/>
      <c r="ALF137" s="1339"/>
      <c r="ALG137" s="1339"/>
      <c r="ALH137" s="1339"/>
      <c r="ALI137" s="1339"/>
      <c r="ALJ137" s="1339"/>
      <c r="ALK137" s="1339"/>
      <c r="ALL137" s="1339"/>
      <c r="ALM137" s="1339"/>
      <c r="ALN137" s="1339"/>
      <c r="ALO137" s="1339"/>
      <c r="ALP137" s="1339"/>
      <c r="ALQ137" s="1339"/>
      <c r="ALR137" s="1339"/>
      <c r="ALS137" s="1339"/>
      <c r="ALT137" s="1339"/>
      <c r="ALU137" s="1339"/>
      <c r="ALV137" s="1339"/>
      <c r="ALW137" s="1339"/>
      <c r="ALX137" s="1339"/>
      <c r="ALY137" s="1339"/>
      <c r="ALZ137" s="1339"/>
      <c r="AMA137" s="1339"/>
      <c r="AMB137" s="1339"/>
      <c r="AMC137" s="1339"/>
      <c r="AMD137" s="1339"/>
      <c r="AME137" s="1339"/>
      <c r="AMF137" s="1339"/>
      <c r="AMG137" s="1339"/>
      <c r="AMH137" s="1339"/>
      <c r="AMI137" s="1339"/>
      <c r="AMJ137" s="1339"/>
      <c r="AMK137" s="1339"/>
      <c r="AML137" s="1339"/>
      <c r="AMM137" s="1339"/>
      <c r="AMN137" s="1339"/>
      <c r="AMO137" s="1339"/>
      <c r="AMP137" s="1339"/>
      <c r="AMQ137" s="1339"/>
      <c r="AMR137" s="1339"/>
      <c r="AMS137" s="1339"/>
      <c r="AMT137" s="1339"/>
      <c r="AMU137" s="1339"/>
      <c r="AMV137" s="1339"/>
      <c r="AMW137" s="1339"/>
      <c r="AMX137" s="1339"/>
      <c r="AMY137" s="1339"/>
      <c r="AMZ137" s="1339"/>
      <c r="ANA137" s="1339"/>
      <c r="ANB137" s="1339"/>
      <c r="ANC137" s="1339"/>
      <c r="AND137" s="1339"/>
      <c r="ANE137" s="1339"/>
      <c r="ANF137" s="1339"/>
      <c r="ANG137" s="1339"/>
      <c r="ANH137" s="1339"/>
      <c r="ANI137" s="1339"/>
      <c r="ANJ137" s="1339"/>
      <c r="ANK137" s="1339"/>
      <c r="ANL137" s="1339"/>
      <c r="ANM137" s="1339"/>
      <c r="ANN137" s="1339"/>
      <c r="ANO137" s="1339"/>
      <c r="ANP137" s="1339"/>
      <c r="ANQ137" s="1339"/>
      <c r="ANR137" s="1339"/>
      <c r="ANS137" s="1339"/>
      <c r="ANT137" s="1339"/>
      <c r="ANU137" s="1339"/>
      <c r="ANV137" s="1339"/>
      <c r="ANW137" s="1339"/>
      <c r="ANX137" s="1339"/>
      <c r="ANY137" s="1339"/>
      <c r="ANZ137" s="1339"/>
      <c r="AOA137" s="1339"/>
      <c r="AOB137" s="1339"/>
      <c r="AOC137" s="1339"/>
      <c r="AOD137" s="1339"/>
      <c r="AOE137" s="1339"/>
      <c r="AOF137" s="1339"/>
      <c r="AOG137" s="1339"/>
      <c r="AOH137" s="1339"/>
      <c r="AOI137" s="1339"/>
      <c r="AOJ137" s="1339"/>
      <c r="AOK137" s="1339"/>
      <c r="AOL137" s="1339"/>
      <c r="AOM137" s="1339"/>
      <c r="AON137" s="1339"/>
      <c r="AOO137" s="1339"/>
      <c r="AOP137" s="1339"/>
      <c r="AOQ137" s="1339"/>
      <c r="AOR137" s="1339"/>
      <c r="AOS137" s="1339"/>
      <c r="AOT137" s="1339"/>
      <c r="AOU137" s="1339"/>
      <c r="AOV137" s="1339"/>
      <c r="AOW137" s="1339"/>
      <c r="AOX137" s="1339"/>
      <c r="AOY137" s="1339"/>
      <c r="AOZ137" s="1339"/>
      <c r="APA137" s="1339"/>
      <c r="APB137" s="1339"/>
      <c r="APC137" s="1339"/>
      <c r="APD137" s="1339"/>
      <c r="APE137" s="1339"/>
      <c r="APF137" s="1339"/>
      <c r="APG137" s="1339"/>
      <c r="APH137" s="1339"/>
      <c r="API137" s="1339"/>
      <c r="APJ137" s="1339"/>
      <c r="APK137" s="1339"/>
      <c r="APL137" s="1339"/>
      <c r="APM137" s="1339"/>
      <c r="APN137" s="1339"/>
      <c r="APO137" s="1339"/>
      <c r="APP137" s="1339"/>
      <c r="APQ137" s="1339"/>
      <c r="APR137" s="1339"/>
      <c r="APS137" s="1339"/>
      <c r="APT137" s="1339"/>
      <c r="APU137" s="1339"/>
      <c r="APV137" s="1339"/>
      <c r="APW137" s="1339"/>
      <c r="APX137" s="1339"/>
      <c r="APY137" s="1339"/>
      <c r="APZ137" s="1339"/>
      <c r="AQA137" s="1339"/>
      <c r="AQB137" s="1339"/>
      <c r="AQC137" s="1339"/>
      <c r="AQD137" s="1339"/>
      <c r="AQE137" s="1339"/>
      <c r="AQF137" s="1339"/>
      <c r="AQG137" s="1339"/>
      <c r="AQH137" s="1339"/>
      <c r="AQI137" s="1339"/>
      <c r="AQJ137" s="1339"/>
      <c r="AQK137" s="1339"/>
      <c r="AQL137" s="1339"/>
      <c r="AQM137" s="1339"/>
      <c r="AQN137" s="1339"/>
      <c r="AQO137" s="1339"/>
      <c r="AQP137" s="1339"/>
      <c r="AQQ137" s="1339"/>
      <c r="AQR137" s="1339"/>
      <c r="AQS137" s="1339"/>
      <c r="AQT137" s="1339"/>
      <c r="AQU137" s="1339"/>
      <c r="AQV137" s="1339"/>
      <c r="AQW137" s="1339"/>
      <c r="AQX137" s="1339"/>
      <c r="AQY137" s="1339"/>
      <c r="AQZ137" s="1339"/>
      <c r="ARA137" s="1339"/>
      <c r="ARB137" s="1339"/>
      <c r="ARC137" s="1339"/>
      <c r="ARD137" s="1339"/>
      <c r="ARE137" s="1339"/>
      <c r="ARF137" s="1339"/>
      <c r="ARG137" s="1339"/>
      <c r="ARH137" s="1339"/>
      <c r="ARI137" s="1339"/>
      <c r="ARJ137" s="1339"/>
      <c r="ARK137" s="1339"/>
      <c r="ARL137" s="1339"/>
      <c r="ARM137" s="1339"/>
      <c r="ARN137" s="1339"/>
      <c r="ARO137" s="1339"/>
      <c r="ARP137" s="1339"/>
      <c r="ARQ137" s="1339"/>
      <c r="ARR137" s="1339"/>
      <c r="ARS137" s="1339"/>
      <c r="ART137" s="1339"/>
      <c r="ARU137" s="1339"/>
      <c r="ARV137" s="1339"/>
      <c r="ARW137" s="1339"/>
      <c r="ARX137" s="1339"/>
      <c r="ARY137" s="1339"/>
      <c r="ARZ137" s="1339"/>
      <c r="ASA137" s="1339"/>
      <c r="ASB137" s="1339"/>
      <c r="ASC137" s="1339"/>
      <c r="ASD137" s="1339"/>
      <c r="ASE137" s="1339"/>
      <c r="ASF137" s="1339"/>
      <c r="ASG137" s="1339"/>
      <c r="ASH137" s="1339"/>
      <c r="ASI137" s="1339"/>
      <c r="ASJ137" s="1339"/>
      <c r="ASK137" s="1339"/>
      <c r="ASL137" s="1339"/>
      <c r="ASM137" s="1339"/>
      <c r="ASN137" s="1339"/>
      <c r="ASO137" s="1339"/>
      <c r="ASP137" s="1339"/>
      <c r="ASQ137" s="1339"/>
      <c r="ASR137" s="1339"/>
      <c r="ASS137" s="1339"/>
      <c r="AST137" s="1339"/>
      <c r="ASU137" s="1339"/>
      <c r="ASV137" s="1339"/>
      <c r="ASW137" s="1339"/>
      <c r="ASX137" s="1339"/>
      <c r="ASY137" s="1339"/>
      <c r="ASZ137" s="1339"/>
      <c r="ATA137" s="1339"/>
      <c r="ATB137" s="1339"/>
      <c r="ATC137" s="1339"/>
      <c r="ATD137" s="1339"/>
      <c r="ATE137" s="1339"/>
      <c r="ATF137" s="1339"/>
      <c r="ATG137" s="1339"/>
      <c r="ATH137" s="1339"/>
      <c r="ATI137" s="1339"/>
      <c r="ATJ137" s="1339"/>
      <c r="ATK137" s="1339"/>
      <c r="ATL137" s="1339"/>
      <c r="ATM137" s="1339"/>
      <c r="ATN137" s="1339"/>
      <c r="ATO137" s="1339"/>
      <c r="ATP137" s="1339"/>
      <c r="ATQ137" s="1339"/>
      <c r="ATR137" s="1339"/>
      <c r="ATS137" s="1339"/>
      <c r="ATT137" s="1339"/>
      <c r="ATU137" s="1339"/>
      <c r="ATV137" s="1339"/>
      <c r="ATW137" s="1339"/>
      <c r="ATX137" s="1339"/>
      <c r="ATY137" s="1339"/>
      <c r="ATZ137" s="1339"/>
      <c r="AUA137" s="1339"/>
      <c r="AUB137" s="1339"/>
      <c r="AUC137" s="1339"/>
      <c r="AUD137" s="1339"/>
      <c r="AUE137" s="1339"/>
      <c r="AUF137" s="1339"/>
      <c r="AUG137" s="1339"/>
      <c r="AUH137" s="1339"/>
      <c r="AUI137" s="1339"/>
      <c r="AUJ137" s="1339"/>
      <c r="AUK137" s="1339"/>
      <c r="AUL137" s="1339"/>
      <c r="AUM137" s="1339"/>
      <c r="AUN137" s="1339"/>
      <c r="AUO137" s="1339"/>
      <c r="AUP137" s="1339"/>
      <c r="AUQ137" s="1339"/>
      <c r="AUR137" s="1339"/>
      <c r="AUS137" s="1339"/>
      <c r="AUT137" s="1339"/>
      <c r="AUU137" s="1339"/>
      <c r="AUV137" s="1339"/>
      <c r="AUW137" s="1339"/>
      <c r="AUX137" s="1339"/>
      <c r="AUY137" s="1339"/>
      <c r="AUZ137" s="1339"/>
      <c r="AVA137" s="1339"/>
      <c r="AVB137" s="1339"/>
      <c r="AVC137" s="1339"/>
      <c r="AVD137" s="1339"/>
      <c r="AVE137" s="1339"/>
      <c r="AVF137" s="1339"/>
      <c r="AVG137" s="1339"/>
      <c r="AVH137" s="1339"/>
      <c r="AVI137" s="1339"/>
      <c r="AVJ137" s="1339"/>
      <c r="AVK137" s="1339"/>
      <c r="AVL137" s="1339"/>
      <c r="AVM137" s="1339"/>
      <c r="AVN137" s="1339"/>
      <c r="AVO137" s="1339"/>
      <c r="AVP137" s="1339"/>
      <c r="AVQ137" s="1339"/>
      <c r="AVR137" s="1339"/>
      <c r="AVS137" s="1339"/>
      <c r="AVT137" s="1339"/>
      <c r="AVU137" s="1339"/>
      <c r="AVV137" s="1339"/>
      <c r="AVW137" s="1339"/>
      <c r="AVX137" s="1339"/>
      <c r="AVY137" s="1339"/>
      <c r="AVZ137" s="1339"/>
      <c r="AWA137" s="1339"/>
      <c r="AWB137" s="1339"/>
      <c r="AWC137" s="1339"/>
      <c r="AWD137" s="1339"/>
      <c r="AWE137" s="1339"/>
      <c r="AWF137" s="1339"/>
      <c r="AWG137" s="1339"/>
      <c r="AWH137" s="1339"/>
      <c r="AWI137" s="1339"/>
      <c r="AWJ137" s="1339"/>
      <c r="AWK137" s="1339"/>
      <c r="AWL137" s="1339"/>
      <c r="AWM137" s="1339"/>
      <c r="AWN137" s="1339"/>
      <c r="AWO137" s="1339"/>
      <c r="AWP137" s="1339"/>
      <c r="AWQ137" s="1339"/>
      <c r="AWR137" s="1339"/>
      <c r="AWS137" s="1339"/>
      <c r="AWT137" s="1339"/>
      <c r="AWU137" s="1339"/>
      <c r="AWV137" s="1339"/>
      <c r="AWW137" s="1339"/>
      <c r="AWX137" s="1339"/>
      <c r="AWY137" s="1339"/>
      <c r="AWZ137" s="1339"/>
      <c r="AXA137" s="1339"/>
      <c r="AXB137" s="1339"/>
      <c r="AXC137" s="1339"/>
      <c r="AXD137" s="1339"/>
      <c r="AXE137" s="1339"/>
      <c r="AXF137" s="1339"/>
      <c r="AXG137" s="1339"/>
      <c r="AXH137" s="1339"/>
      <c r="AXI137" s="1339"/>
      <c r="AXJ137" s="1339"/>
      <c r="AXK137" s="1339"/>
      <c r="AXL137" s="1339"/>
      <c r="AXM137" s="1339"/>
      <c r="AXN137" s="1339"/>
      <c r="AXO137" s="1339"/>
      <c r="AXP137" s="1339"/>
      <c r="AXQ137" s="1339"/>
      <c r="AXR137" s="1339"/>
      <c r="AXS137" s="1339"/>
      <c r="AXT137" s="1339"/>
      <c r="AXU137" s="1339"/>
      <c r="AXV137" s="1339"/>
      <c r="AXW137" s="1339"/>
      <c r="AXX137" s="1339"/>
      <c r="AXY137" s="1339"/>
      <c r="AXZ137" s="1339"/>
      <c r="AYA137" s="1339"/>
      <c r="AYB137" s="1339"/>
      <c r="AYC137" s="1339"/>
      <c r="AYD137" s="1339"/>
      <c r="AYE137" s="1339"/>
      <c r="AYF137" s="1339"/>
      <c r="AYG137" s="1339"/>
      <c r="AYH137" s="1339"/>
      <c r="AYI137" s="1339"/>
      <c r="AYJ137" s="1339"/>
      <c r="AYK137" s="1339"/>
      <c r="AYL137" s="1339"/>
      <c r="AYM137" s="1339"/>
      <c r="AYN137" s="1339"/>
      <c r="AYO137" s="1339"/>
      <c r="AYP137" s="1339"/>
      <c r="AYQ137" s="1339"/>
      <c r="AYR137" s="1339"/>
      <c r="AYS137" s="1339"/>
      <c r="AYT137" s="1339"/>
      <c r="AYU137" s="1339"/>
      <c r="AYV137" s="1339"/>
      <c r="AYW137" s="1339"/>
      <c r="AYX137" s="1339"/>
      <c r="AYY137" s="1339"/>
      <c r="AYZ137" s="1339"/>
      <c r="AZA137" s="1339"/>
      <c r="AZB137" s="1339"/>
      <c r="AZC137" s="1339"/>
      <c r="AZD137" s="1339"/>
      <c r="AZE137" s="1339"/>
      <c r="AZF137" s="1339"/>
      <c r="AZG137" s="1339"/>
      <c r="AZH137" s="1339"/>
      <c r="AZI137" s="1339"/>
      <c r="AZJ137" s="1339"/>
      <c r="AZK137" s="1339"/>
      <c r="AZL137" s="1339"/>
      <c r="AZM137" s="1339"/>
      <c r="AZN137" s="1339"/>
      <c r="AZO137" s="1339"/>
      <c r="AZP137" s="1339"/>
      <c r="AZQ137" s="1339"/>
      <c r="AZR137" s="1339"/>
      <c r="AZS137" s="1339"/>
      <c r="AZT137" s="1339"/>
      <c r="AZU137" s="1339"/>
      <c r="AZV137" s="1339"/>
      <c r="AZW137" s="1339"/>
      <c r="AZX137" s="1339"/>
      <c r="AZY137" s="1339"/>
      <c r="AZZ137" s="1339"/>
      <c r="BAA137" s="1339"/>
      <c r="BAB137" s="1339"/>
      <c r="BAC137" s="1339"/>
      <c r="BAD137" s="1339"/>
      <c r="BAE137" s="1339"/>
      <c r="BAF137" s="1339"/>
      <c r="BAG137" s="1339"/>
      <c r="BAH137" s="1339"/>
      <c r="BAI137" s="1339"/>
      <c r="BAJ137" s="1339"/>
      <c r="BAK137" s="1339"/>
      <c r="BAL137" s="1339"/>
      <c r="BAM137" s="1339"/>
      <c r="BAN137" s="1339"/>
      <c r="BAO137" s="1339"/>
      <c r="BAP137" s="1339"/>
      <c r="BAQ137" s="1339"/>
      <c r="BAR137" s="1339"/>
      <c r="BAS137" s="1339"/>
      <c r="BAT137" s="1339"/>
      <c r="BAU137" s="1339"/>
      <c r="BAV137" s="1339"/>
      <c r="BAW137" s="1339"/>
      <c r="BAX137" s="1339"/>
      <c r="BAY137" s="1339"/>
      <c r="BAZ137" s="1339"/>
      <c r="BBA137" s="1339"/>
      <c r="BBB137" s="1339"/>
      <c r="BBC137" s="1339"/>
      <c r="BBD137" s="1339"/>
      <c r="BBE137" s="1339"/>
      <c r="BBF137" s="1339"/>
      <c r="BBG137" s="1339"/>
      <c r="BBH137" s="1339"/>
      <c r="BBI137" s="1339"/>
      <c r="BBJ137" s="1339"/>
      <c r="BBK137" s="1339"/>
      <c r="BBL137" s="1339"/>
      <c r="BBM137" s="1339"/>
      <c r="BBN137" s="1339"/>
      <c r="BBO137" s="1339"/>
      <c r="BBP137" s="1339"/>
      <c r="BBQ137" s="1339"/>
      <c r="BBR137" s="1339"/>
      <c r="BBS137" s="1339"/>
      <c r="BBT137" s="1339"/>
      <c r="BBU137" s="1339"/>
      <c r="BBV137" s="1339"/>
      <c r="BBW137" s="1339"/>
      <c r="BBX137" s="1339"/>
      <c r="BBY137" s="1339"/>
      <c r="BBZ137" s="1339"/>
      <c r="BCA137" s="1339"/>
      <c r="BCB137" s="1339"/>
      <c r="BCC137" s="1339"/>
      <c r="BCD137" s="1339"/>
      <c r="BCE137" s="1339"/>
      <c r="BCF137" s="1339"/>
      <c r="BCG137" s="1339"/>
      <c r="BCH137" s="1339"/>
      <c r="BCI137" s="1339"/>
      <c r="BCJ137" s="1339"/>
      <c r="BCK137" s="1339"/>
      <c r="BCL137" s="1339"/>
      <c r="BCM137" s="1339"/>
      <c r="BCN137" s="1339"/>
      <c r="BCO137" s="1339"/>
      <c r="BCP137" s="1339"/>
      <c r="BCQ137" s="1339"/>
      <c r="BCR137" s="1339"/>
      <c r="BCS137" s="1339"/>
      <c r="BCT137" s="1339"/>
      <c r="BCU137" s="1339"/>
      <c r="BCV137" s="1339"/>
      <c r="BCW137" s="1339"/>
      <c r="BCX137" s="1339"/>
      <c r="BCY137" s="1339"/>
      <c r="BCZ137" s="1339"/>
      <c r="BDA137" s="1339"/>
      <c r="BDB137" s="1339"/>
      <c r="BDC137" s="1339"/>
      <c r="BDD137" s="1339"/>
      <c r="BDE137" s="1339"/>
      <c r="BDF137" s="1339"/>
      <c r="BDG137" s="1339"/>
      <c r="BDH137" s="1339"/>
      <c r="BDI137" s="1339"/>
      <c r="BDJ137" s="1339"/>
      <c r="BDK137" s="1339"/>
      <c r="BDL137" s="1339"/>
      <c r="BDM137" s="1339"/>
      <c r="BDN137" s="1339"/>
      <c r="BDO137" s="1339"/>
      <c r="BDP137" s="1339"/>
      <c r="BDQ137" s="1339"/>
      <c r="BDR137" s="1339"/>
      <c r="BDS137" s="1339"/>
      <c r="BDT137" s="1339"/>
      <c r="BDU137" s="1339"/>
      <c r="BDV137" s="1339"/>
      <c r="BDW137" s="1339"/>
      <c r="BDX137" s="1339"/>
      <c r="BDY137" s="1339"/>
      <c r="BDZ137" s="1339"/>
      <c r="BEA137" s="1339"/>
      <c r="BEB137" s="1339"/>
      <c r="BEC137" s="1339"/>
      <c r="BED137" s="1339"/>
      <c r="BEE137" s="1339"/>
      <c r="BEF137" s="1339"/>
      <c r="BEG137" s="1339"/>
      <c r="BEH137" s="1339"/>
      <c r="BEI137" s="1339"/>
      <c r="BEJ137" s="1339"/>
      <c r="BEK137" s="1339"/>
      <c r="BEL137" s="1339"/>
      <c r="BEM137" s="1339"/>
      <c r="BEN137" s="1339"/>
      <c r="BEO137" s="1339"/>
      <c r="BEP137" s="1339"/>
      <c r="BEQ137" s="1339"/>
      <c r="BER137" s="1339"/>
      <c r="BES137" s="1339"/>
      <c r="BET137" s="1339"/>
      <c r="BEU137" s="1339"/>
      <c r="BEV137" s="1339"/>
      <c r="BEW137" s="1339"/>
      <c r="BEX137" s="1339"/>
      <c r="BEY137" s="1339"/>
      <c r="BEZ137" s="1339"/>
      <c r="BFA137" s="1339"/>
      <c r="BFB137" s="1339"/>
      <c r="BFC137" s="1339"/>
      <c r="BFD137" s="1339"/>
      <c r="BFE137" s="1339"/>
      <c r="BFF137" s="1339"/>
      <c r="BFG137" s="1339"/>
      <c r="BFH137" s="1339"/>
      <c r="BFI137" s="1339"/>
      <c r="BFJ137" s="1339"/>
      <c r="BFK137" s="1339"/>
      <c r="BFL137" s="1339"/>
      <c r="BFM137" s="1339"/>
      <c r="BFN137" s="1339"/>
      <c r="BFO137" s="1339"/>
      <c r="BFP137" s="1339"/>
      <c r="BFQ137" s="1339"/>
      <c r="BFR137" s="1339"/>
      <c r="BFS137" s="1339"/>
      <c r="BFT137" s="1339"/>
      <c r="BFU137" s="1339"/>
      <c r="BFV137" s="1339"/>
      <c r="BFW137" s="1339"/>
      <c r="BFX137" s="1339"/>
      <c r="BFY137" s="1339"/>
      <c r="BFZ137" s="1339"/>
      <c r="BGA137" s="1339"/>
      <c r="BGB137" s="1339"/>
      <c r="BGC137" s="1339"/>
      <c r="BGD137" s="1339"/>
      <c r="BGE137" s="1339"/>
      <c r="BGF137" s="1339"/>
      <c r="BGG137" s="1339"/>
      <c r="BGH137" s="1339"/>
      <c r="BGI137" s="1339"/>
      <c r="BGJ137" s="1339"/>
      <c r="BGK137" s="1339"/>
      <c r="BGL137" s="1339"/>
      <c r="BGM137" s="1339"/>
      <c r="BGN137" s="1339"/>
      <c r="BGO137" s="1339"/>
      <c r="BGP137" s="1339"/>
      <c r="BGQ137" s="1339"/>
      <c r="BGR137" s="1339"/>
      <c r="BGS137" s="1339"/>
      <c r="BGT137" s="1339"/>
      <c r="BGU137" s="1339"/>
      <c r="BGV137" s="1339"/>
      <c r="BGW137" s="1339"/>
      <c r="BGX137" s="1339"/>
      <c r="BGY137" s="1339"/>
      <c r="BGZ137" s="1339"/>
      <c r="BHA137" s="1339"/>
      <c r="BHB137" s="1339"/>
      <c r="BHC137" s="1339"/>
      <c r="BHD137" s="1339"/>
      <c r="BHE137" s="1339"/>
      <c r="BHF137" s="1339"/>
      <c r="BHG137" s="1339"/>
      <c r="BHH137" s="1339"/>
      <c r="BHI137" s="1339"/>
      <c r="BHJ137" s="1339"/>
      <c r="BHK137" s="1339"/>
      <c r="BHL137" s="1339"/>
      <c r="BHM137" s="1339"/>
      <c r="BHN137" s="1339"/>
      <c r="BHO137" s="1339"/>
      <c r="BHP137" s="1339"/>
      <c r="BHQ137" s="1339"/>
      <c r="BHR137" s="1339"/>
      <c r="BHS137" s="1339"/>
      <c r="BHT137" s="1339"/>
      <c r="BHU137" s="1339"/>
      <c r="BHV137" s="1339"/>
      <c r="BHW137" s="1339"/>
      <c r="BHX137" s="1339"/>
      <c r="BHY137" s="1339"/>
      <c r="BHZ137" s="1339"/>
      <c r="BIA137" s="1339"/>
      <c r="BIB137" s="1339"/>
      <c r="BIC137" s="1339"/>
      <c r="BID137" s="1339"/>
      <c r="BIE137" s="1339"/>
      <c r="BIF137" s="1339"/>
      <c r="BIG137" s="1339"/>
      <c r="BIH137" s="1339"/>
      <c r="BII137" s="1339"/>
      <c r="BIJ137" s="1339"/>
      <c r="BIK137" s="1339"/>
      <c r="BIL137" s="1339"/>
      <c r="BIM137" s="1339"/>
      <c r="BIN137" s="1339"/>
      <c r="BIO137" s="1339"/>
      <c r="BIP137" s="1339"/>
      <c r="BIQ137" s="1339"/>
      <c r="BIR137" s="1339"/>
      <c r="BIS137" s="1339"/>
      <c r="BIT137" s="1339"/>
      <c r="BIU137" s="1339"/>
      <c r="BIV137" s="1339"/>
      <c r="BIW137" s="1339"/>
      <c r="BIX137" s="1339"/>
      <c r="BIY137" s="1339"/>
      <c r="BIZ137" s="1339"/>
      <c r="BJA137" s="1339"/>
      <c r="BJB137" s="1339"/>
      <c r="BJC137" s="1339"/>
      <c r="BJD137" s="1339"/>
      <c r="BJE137" s="1339"/>
      <c r="BJF137" s="1339"/>
      <c r="BJG137" s="1339"/>
      <c r="BJH137" s="1339"/>
      <c r="BJI137" s="1339"/>
      <c r="BJJ137" s="1339"/>
      <c r="BJK137" s="1339"/>
      <c r="BJL137" s="1339"/>
      <c r="BJM137" s="1339"/>
      <c r="BJN137" s="1339"/>
      <c r="BJO137" s="1339"/>
      <c r="BJP137" s="1339"/>
      <c r="BJQ137" s="1339"/>
      <c r="BJR137" s="1339"/>
      <c r="BJS137" s="1339"/>
      <c r="BJT137" s="1339"/>
      <c r="BJU137" s="1339"/>
      <c r="BJV137" s="1339"/>
      <c r="BJW137" s="1339"/>
      <c r="BJX137" s="1339"/>
      <c r="BJY137" s="1339"/>
      <c r="BJZ137" s="1339"/>
      <c r="BKA137" s="1339"/>
      <c r="BKB137" s="1339"/>
      <c r="BKC137" s="1339"/>
      <c r="BKD137" s="1339"/>
      <c r="BKE137" s="1339"/>
      <c r="BKF137" s="1339"/>
      <c r="BKG137" s="1339"/>
      <c r="BKH137" s="1339"/>
      <c r="BKI137" s="1339"/>
      <c r="BKJ137" s="1339"/>
      <c r="BKK137" s="1339"/>
      <c r="BKL137" s="1339"/>
      <c r="BKM137" s="1339"/>
      <c r="BKN137" s="1339"/>
      <c r="BKO137" s="1339"/>
      <c r="BKP137" s="1339"/>
      <c r="BKQ137" s="1339"/>
      <c r="BKR137" s="1339"/>
      <c r="BKS137" s="1339"/>
      <c r="BKT137" s="1339"/>
      <c r="BKU137" s="1339"/>
      <c r="BKV137" s="1339"/>
      <c r="BKW137" s="1339"/>
      <c r="BKX137" s="1339"/>
      <c r="BKY137" s="1339"/>
      <c r="BKZ137" s="1339"/>
      <c r="BLA137" s="1339"/>
      <c r="BLB137" s="1339"/>
      <c r="BLC137" s="1339"/>
      <c r="BLD137" s="1339"/>
      <c r="BLE137" s="1339"/>
      <c r="BLF137" s="1339"/>
      <c r="BLG137" s="1339"/>
      <c r="BLH137" s="1339"/>
      <c r="BLI137" s="1339"/>
      <c r="BLJ137" s="1339"/>
      <c r="BLK137" s="1339"/>
      <c r="BLL137" s="1339"/>
      <c r="BLM137" s="1339"/>
      <c r="BLN137" s="1339"/>
      <c r="BLO137" s="1339"/>
      <c r="BLP137" s="1339"/>
      <c r="BLQ137" s="1339"/>
      <c r="BLR137" s="1339"/>
      <c r="BLS137" s="1339"/>
      <c r="BLT137" s="1339"/>
      <c r="BLU137" s="1339"/>
      <c r="BLV137" s="1339"/>
      <c r="BLW137" s="1339"/>
      <c r="BLX137" s="1339"/>
      <c r="BLY137" s="1339"/>
      <c r="BLZ137" s="1339"/>
      <c r="BMA137" s="1339"/>
      <c r="BMB137" s="1339"/>
      <c r="BMC137" s="1339"/>
      <c r="BMD137" s="1339"/>
      <c r="BME137" s="1339"/>
      <c r="BMF137" s="1339"/>
      <c r="BMG137" s="1339"/>
      <c r="BMH137" s="1339"/>
      <c r="BMI137" s="1339"/>
      <c r="BMJ137" s="1339"/>
      <c r="BMK137" s="1339"/>
      <c r="BML137" s="1339"/>
      <c r="BMM137" s="1339"/>
      <c r="BMN137" s="1339"/>
      <c r="BMO137" s="1339"/>
      <c r="BMP137" s="1339"/>
      <c r="BMQ137" s="1339"/>
      <c r="BMR137" s="1339"/>
      <c r="BMS137" s="1339"/>
      <c r="BMT137" s="1339"/>
      <c r="BMU137" s="1339"/>
      <c r="BMV137" s="1339"/>
      <c r="BMW137" s="1339"/>
      <c r="BMX137" s="1339"/>
      <c r="BMY137" s="1339"/>
      <c r="BMZ137" s="1339"/>
      <c r="BNA137" s="1339"/>
      <c r="BNB137" s="1339"/>
      <c r="BNC137" s="1339"/>
      <c r="BND137" s="1339"/>
      <c r="BNE137" s="1339"/>
      <c r="BNF137" s="1339"/>
      <c r="BNG137" s="1339"/>
      <c r="BNH137" s="1339"/>
      <c r="BNI137" s="1339"/>
      <c r="BNJ137" s="1339"/>
      <c r="BNK137" s="1339"/>
      <c r="BNL137" s="1339"/>
      <c r="BNM137" s="1339"/>
      <c r="BNN137" s="1339"/>
      <c r="BNO137" s="1339"/>
      <c r="BNP137" s="1339"/>
      <c r="BNQ137" s="1339"/>
      <c r="BNR137" s="1339"/>
      <c r="BNS137" s="1339"/>
      <c r="BNT137" s="1339"/>
      <c r="BNU137" s="1339"/>
      <c r="BNV137" s="1339"/>
      <c r="BNW137" s="1339"/>
      <c r="BNX137" s="1339"/>
      <c r="BNY137" s="1339"/>
      <c r="BNZ137" s="1339"/>
      <c r="BOA137" s="1339"/>
      <c r="BOB137" s="1339"/>
      <c r="BOC137" s="1339"/>
      <c r="BOD137" s="1339"/>
      <c r="BOE137" s="1339"/>
      <c r="BOF137" s="1339"/>
      <c r="BOG137" s="1339"/>
      <c r="BOH137" s="1339"/>
      <c r="BOI137" s="1339"/>
      <c r="BOJ137" s="1339"/>
      <c r="BOK137" s="1339"/>
      <c r="BOL137" s="1339"/>
      <c r="BOM137" s="1339"/>
      <c r="BON137" s="1339"/>
      <c r="BOO137" s="1339"/>
      <c r="BOP137" s="1339"/>
      <c r="BOQ137" s="1339"/>
      <c r="BOR137" s="1339"/>
      <c r="BOS137" s="1339"/>
      <c r="BOT137" s="1339"/>
      <c r="BOU137" s="1339"/>
      <c r="BOV137" s="1339"/>
      <c r="BOW137" s="1339"/>
      <c r="BOX137" s="1339"/>
      <c r="BOY137" s="1339"/>
      <c r="BOZ137" s="1339"/>
      <c r="BPA137" s="1339"/>
      <c r="BPB137" s="1339"/>
      <c r="BPC137" s="1339"/>
      <c r="BPD137" s="1339"/>
      <c r="BPE137" s="1339"/>
      <c r="BPF137" s="1339"/>
      <c r="BPG137" s="1339"/>
      <c r="BPH137" s="1339"/>
      <c r="BPI137" s="1339"/>
      <c r="BPJ137" s="1339"/>
      <c r="BPK137" s="1339"/>
      <c r="BPL137" s="1339"/>
      <c r="BPM137" s="1339"/>
      <c r="BPN137" s="1339"/>
      <c r="BPO137" s="1339"/>
      <c r="BPP137" s="1339"/>
      <c r="BPQ137" s="1339"/>
      <c r="BPR137" s="1339"/>
      <c r="BPS137" s="1339"/>
      <c r="BPT137" s="1339"/>
      <c r="BPU137" s="1339"/>
      <c r="BPV137" s="1339"/>
      <c r="BPW137" s="1339"/>
      <c r="BPX137" s="1339"/>
      <c r="BPY137" s="1339"/>
      <c r="BPZ137" s="1339"/>
      <c r="BQA137" s="1339"/>
      <c r="BQB137" s="1339"/>
      <c r="BQC137" s="1339"/>
      <c r="BQD137" s="1339"/>
      <c r="BQE137" s="1339"/>
      <c r="BQF137" s="1339"/>
      <c r="BQG137" s="1339"/>
      <c r="BQH137" s="1339"/>
      <c r="BQI137" s="1339"/>
      <c r="BQJ137" s="1339"/>
      <c r="BQK137" s="1339"/>
      <c r="BQL137" s="1339"/>
      <c r="BQM137" s="1339"/>
      <c r="BQN137" s="1339"/>
      <c r="BQO137" s="1339"/>
      <c r="BQP137" s="1339"/>
      <c r="BQQ137" s="1339"/>
      <c r="BQR137" s="1339"/>
      <c r="BQS137" s="1339"/>
      <c r="BQT137" s="1339"/>
      <c r="BQU137" s="1339"/>
      <c r="BQV137" s="1339"/>
      <c r="BQW137" s="1339"/>
      <c r="BQX137" s="1339"/>
      <c r="BQY137" s="1339"/>
      <c r="BQZ137" s="1339"/>
      <c r="BRA137" s="1339"/>
      <c r="BRB137" s="1339"/>
      <c r="BRC137" s="1339"/>
      <c r="BRD137" s="1339"/>
      <c r="BRE137" s="1339"/>
      <c r="BRF137" s="1339"/>
      <c r="BRG137" s="1339"/>
      <c r="BRH137" s="1339"/>
      <c r="BRI137" s="1339"/>
      <c r="BRJ137" s="1339"/>
      <c r="BRK137" s="1339"/>
      <c r="BRL137" s="1339"/>
      <c r="BRM137" s="1339"/>
      <c r="BRN137" s="1339"/>
      <c r="BRO137" s="1339"/>
      <c r="BRP137" s="1339"/>
      <c r="BRQ137" s="1339"/>
      <c r="BRR137" s="1339"/>
      <c r="BRS137" s="1339"/>
      <c r="BRT137" s="1339"/>
      <c r="BRU137" s="1339"/>
      <c r="BRV137" s="1339"/>
      <c r="BRW137" s="1339"/>
      <c r="BRX137" s="1339"/>
      <c r="BRY137" s="1339"/>
      <c r="BRZ137" s="1339"/>
      <c r="BSA137" s="1339"/>
      <c r="BSB137" s="1339"/>
      <c r="BSC137" s="1339"/>
      <c r="BSD137" s="1339"/>
      <c r="BSE137" s="1339"/>
      <c r="BSF137" s="1339"/>
      <c r="BSG137" s="1339"/>
      <c r="BSH137" s="1339"/>
      <c r="BSI137" s="1339"/>
      <c r="BSJ137" s="1339"/>
      <c r="BSK137" s="1339"/>
      <c r="BSL137" s="1339"/>
      <c r="BSM137" s="1339"/>
      <c r="BSN137" s="1339"/>
      <c r="BSO137" s="1339"/>
      <c r="BSP137" s="1339"/>
      <c r="BSQ137" s="1339"/>
      <c r="BSR137" s="1339"/>
      <c r="BSS137" s="1339"/>
      <c r="BST137" s="1339"/>
      <c r="BSU137" s="1339"/>
      <c r="BSV137" s="1339"/>
      <c r="BSW137" s="1339"/>
      <c r="BSX137" s="1339"/>
      <c r="BSY137" s="1339"/>
      <c r="BSZ137" s="1339"/>
      <c r="BTA137" s="1339"/>
      <c r="BTB137" s="1339"/>
      <c r="BTC137" s="1339"/>
      <c r="BTD137" s="1339"/>
      <c r="BTE137" s="1339"/>
      <c r="BTF137" s="1339"/>
      <c r="BTG137" s="1339"/>
      <c r="BTH137" s="1339"/>
      <c r="BTI137" s="1339"/>
      <c r="BTJ137" s="1339"/>
      <c r="BTK137" s="1339"/>
      <c r="BTL137" s="1339"/>
      <c r="BTM137" s="1339"/>
      <c r="BTN137" s="1339"/>
      <c r="BTO137" s="1339"/>
      <c r="BTP137" s="1339"/>
      <c r="BTQ137" s="1339"/>
      <c r="BTR137" s="1339"/>
      <c r="BTS137" s="1339"/>
      <c r="BTT137" s="1339"/>
      <c r="BTU137" s="1339"/>
      <c r="BTV137" s="1339"/>
      <c r="BTW137" s="1339"/>
      <c r="BTX137" s="1339"/>
      <c r="BTY137" s="1339"/>
      <c r="BTZ137" s="1339"/>
      <c r="BUA137" s="1339"/>
      <c r="BUB137" s="1339"/>
      <c r="BUC137" s="1339"/>
      <c r="BUD137" s="1339"/>
      <c r="BUE137" s="1339"/>
      <c r="BUF137" s="1339"/>
      <c r="BUG137" s="1339"/>
      <c r="BUH137" s="1339"/>
      <c r="BUI137" s="1339"/>
      <c r="BUJ137" s="1339"/>
      <c r="BUK137" s="1339"/>
      <c r="BUL137" s="1339"/>
      <c r="BUM137" s="1339"/>
      <c r="BUN137" s="1339"/>
      <c r="BUO137" s="1339"/>
      <c r="BUP137" s="1339"/>
      <c r="BUQ137" s="1339"/>
      <c r="BUR137" s="1339"/>
      <c r="BUS137" s="1339"/>
      <c r="BUT137" s="1339"/>
      <c r="BUU137" s="1339"/>
      <c r="BUV137" s="1339"/>
      <c r="BUW137" s="1339"/>
      <c r="BUX137" s="1339"/>
      <c r="BUY137" s="1339"/>
      <c r="BUZ137" s="1339"/>
      <c r="BVA137" s="1339"/>
      <c r="BVB137" s="1339"/>
      <c r="BVC137" s="1339"/>
      <c r="BVD137" s="1339"/>
      <c r="BVE137" s="1339"/>
      <c r="BVF137" s="1339"/>
      <c r="BVG137" s="1339"/>
      <c r="BVH137" s="1339"/>
      <c r="BVI137" s="1339"/>
      <c r="BVJ137" s="1339"/>
      <c r="BVK137" s="1339"/>
      <c r="BVL137" s="1339"/>
      <c r="BVM137" s="1339"/>
      <c r="BVN137" s="1339"/>
      <c r="BVO137" s="1339"/>
      <c r="BVP137" s="1339"/>
      <c r="BVQ137" s="1339"/>
      <c r="BVR137" s="1339"/>
      <c r="BVS137" s="1339"/>
      <c r="BVT137" s="1339"/>
      <c r="BVU137" s="1339"/>
      <c r="BVV137" s="1339"/>
      <c r="BVW137" s="1339"/>
      <c r="BVX137" s="1339"/>
      <c r="BVY137" s="1339"/>
      <c r="BVZ137" s="1339"/>
      <c r="BWA137" s="1339"/>
      <c r="BWB137" s="1339"/>
      <c r="BWC137" s="1339"/>
      <c r="BWD137" s="1339"/>
      <c r="BWE137" s="1339"/>
      <c r="BWF137" s="1339"/>
      <c r="BWG137" s="1339"/>
      <c r="BWH137" s="1339"/>
      <c r="BWI137" s="1339"/>
      <c r="BWJ137" s="1339"/>
      <c r="BWK137" s="1339"/>
      <c r="BWL137" s="1339"/>
      <c r="BWM137" s="1339"/>
      <c r="BWN137" s="1339"/>
      <c r="BWO137" s="1339"/>
      <c r="BWP137" s="1339"/>
      <c r="BWQ137" s="1339"/>
      <c r="BWR137" s="1339"/>
      <c r="BWS137" s="1339"/>
      <c r="BWT137" s="1339"/>
      <c r="BWU137" s="1339"/>
      <c r="BWV137" s="1339"/>
      <c r="BWW137" s="1339"/>
      <c r="BWX137" s="1339"/>
      <c r="BWY137" s="1339"/>
      <c r="BWZ137" s="1339"/>
      <c r="BXA137" s="1339"/>
      <c r="BXB137" s="1339"/>
      <c r="BXC137" s="1339"/>
      <c r="BXD137" s="1339"/>
      <c r="BXE137" s="1339"/>
      <c r="BXF137" s="1339"/>
      <c r="BXG137" s="1339"/>
      <c r="BXH137" s="1339"/>
      <c r="BXI137" s="1339"/>
      <c r="BXJ137" s="1339"/>
      <c r="BXK137" s="1339"/>
      <c r="BXL137" s="1339"/>
      <c r="BXM137" s="1339"/>
      <c r="BXN137" s="1339"/>
      <c r="BXO137" s="1339"/>
      <c r="BXP137" s="1339"/>
      <c r="BXQ137" s="1339"/>
      <c r="BXR137" s="1339"/>
      <c r="BXS137" s="1339"/>
      <c r="BXT137" s="1339"/>
      <c r="BXU137" s="1339"/>
      <c r="BXV137" s="1339"/>
      <c r="BXW137" s="1339"/>
      <c r="BXX137" s="1339"/>
      <c r="BXY137" s="1339"/>
      <c r="BXZ137" s="1339"/>
      <c r="BYA137" s="1339"/>
      <c r="BYB137" s="1339"/>
      <c r="BYC137" s="1339"/>
      <c r="BYD137" s="1339"/>
      <c r="BYE137" s="1339"/>
      <c r="BYF137" s="1339"/>
      <c r="BYG137" s="1339"/>
      <c r="BYH137" s="1339"/>
      <c r="BYI137" s="1339"/>
      <c r="BYJ137" s="1339"/>
      <c r="BYK137" s="1339"/>
      <c r="BYL137" s="1339"/>
      <c r="BYM137" s="1339"/>
      <c r="BYN137" s="1339"/>
      <c r="BYO137" s="1339"/>
      <c r="BYP137" s="1339"/>
      <c r="BYQ137" s="1339"/>
      <c r="BYR137" s="1339"/>
      <c r="BYS137" s="1339"/>
      <c r="BYT137" s="1339"/>
      <c r="BYU137" s="1339"/>
      <c r="BYV137" s="1339"/>
      <c r="BYW137" s="1339"/>
      <c r="BYX137" s="1339"/>
      <c r="BYY137" s="1339"/>
      <c r="BYZ137" s="1339"/>
      <c r="BZA137" s="1339"/>
      <c r="BZB137" s="1339"/>
      <c r="BZC137" s="1339"/>
      <c r="BZD137" s="1339"/>
      <c r="BZE137" s="1339"/>
      <c r="BZF137" s="1339"/>
      <c r="BZG137" s="1339"/>
      <c r="BZH137" s="1339"/>
      <c r="BZI137" s="1339"/>
      <c r="BZJ137" s="1339"/>
      <c r="BZK137" s="1339"/>
      <c r="BZL137" s="1339"/>
      <c r="BZM137" s="1339"/>
      <c r="BZN137" s="1339"/>
      <c r="BZO137" s="1339"/>
      <c r="BZP137" s="1339"/>
      <c r="BZQ137" s="1339"/>
      <c r="BZR137" s="1339"/>
      <c r="BZS137" s="1339"/>
      <c r="BZT137" s="1339"/>
      <c r="BZU137" s="1339"/>
      <c r="BZV137" s="1339"/>
      <c r="BZW137" s="1339"/>
      <c r="BZX137" s="1339"/>
      <c r="BZY137" s="1339"/>
      <c r="BZZ137" s="1339"/>
      <c r="CAA137" s="1339"/>
      <c r="CAB137" s="1339"/>
      <c r="CAC137" s="1339"/>
      <c r="CAD137" s="1339"/>
      <c r="CAE137" s="1339"/>
      <c r="CAF137" s="1339"/>
      <c r="CAG137" s="1339"/>
      <c r="CAH137" s="1339"/>
      <c r="CAI137" s="1339"/>
      <c r="CAJ137" s="1339"/>
      <c r="CAK137" s="1339"/>
      <c r="CAL137" s="1339"/>
      <c r="CAM137" s="1339"/>
      <c r="CAN137" s="1339"/>
      <c r="CAO137" s="1339"/>
      <c r="CAP137" s="1339"/>
      <c r="CAQ137" s="1339"/>
      <c r="CAR137" s="1339"/>
      <c r="CAS137" s="1339"/>
      <c r="CAT137" s="1339"/>
      <c r="CAU137" s="1339"/>
      <c r="CAV137" s="1339"/>
      <c r="CAW137" s="1339"/>
      <c r="CAX137" s="1339"/>
      <c r="CAY137" s="1339"/>
      <c r="CAZ137" s="1339"/>
      <c r="CBA137" s="1339"/>
      <c r="CBB137" s="1339"/>
      <c r="CBC137" s="1339"/>
      <c r="CBD137" s="1339"/>
      <c r="CBE137" s="1339"/>
      <c r="CBF137" s="1339"/>
      <c r="CBG137" s="1339"/>
      <c r="CBH137" s="1339"/>
      <c r="CBI137" s="1339"/>
      <c r="CBJ137" s="1339"/>
      <c r="CBK137" s="1339"/>
      <c r="CBL137" s="1339"/>
      <c r="CBM137" s="1339"/>
      <c r="CBN137" s="1339"/>
      <c r="CBO137" s="1339"/>
      <c r="CBP137" s="1339"/>
      <c r="CBQ137" s="1339"/>
      <c r="CBR137" s="1339"/>
      <c r="CBS137" s="1339"/>
      <c r="CBT137" s="1339"/>
      <c r="CBU137" s="1339"/>
      <c r="CBV137" s="1339"/>
      <c r="CBW137" s="1339"/>
      <c r="CBX137" s="1339"/>
      <c r="CBY137" s="1339"/>
      <c r="CBZ137" s="1339"/>
      <c r="CCA137" s="1339"/>
      <c r="CCB137" s="1339"/>
      <c r="CCC137" s="1339"/>
      <c r="CCD137" s="1339"/>
      <c r="CCE137" s="1339"/>
      <c r="CCF137" s="1339"/>
      <c r="CCG137" s="1339"/>
      <c r="CCH137" s="1339"/>
      <c r="CCI137" s="1339"/>
      <c r="CCJ137" s="1339"/>
      <c r="CCK137" s="1339"/>
      <c r="CCL137" s="1339"/>
      <c r="CCM137" s="1339"/>
      <c r="CCN137" s="1339"/>
      <c r="CCO137" s="1339"/>
      <c r="CCP137" s="1339"/>
      <c r="CCQ137" s="1339"/>
      <c r="CCR137" s="1339"/>
      <c r="CCS137" s="1339"/>
      <c r="CCT137" s="1339"/>
      <c r="CCU137" s="1339"/>
      <c r="CCV137" s="1339"/>
      <c r="CCW137" s="1339"/>
      <c r="CCX137" s="1339"/>
      <c r="CCY137" s="1339"/>
      <c r="CCZ137" s="1339"/>
      <c r="CDA137" s="1339"/>
      <c r="CDB137" s="1339"/>
      <c r="CDC137" s="1339"/>
      <c r="CDD137" s="1339"/>
      <c r="CDE137" s="1339"/>
      <c r="CDF137" s="1339"/>
      <c r="CDG137" s="1339"/>
      <c r="CDH137" s="1339"/>
      <c r="CDI137" s="1339"/>
      <c r="CDJ137" s="1339"/>
      <c r="CDK137" s="1339"/>
      <c r="CDL137" s="1339"/>
      <c r="CDM137" s="1339"/>
      <c r="CDN137" s="1339"/>
      <c r="CDO137" s="1339"/>
      <c r="CDP137" s="1339"/>
      <c r="CDQ137" s="1339"/>
      <c r="CDR137" s="1339"/>
      <c r="CDS137" s="1339"/>
      <c r="CDT137" s="1339"/>
      <c r="CDU137" s="1339"/>
      <c r="CDV137" s="1339"/>
      <c r="CDW137" s="1339"/>
      <c r="CDX137" s="1339"/>
      <c r="CDY137" s="1339"/>
      <c r="CDZ137" s="1339"/>
      <c r="CEA137" s="1339"/>
      <c r="CEB137" s="1339"/>
      <c r="CEC137" s="1339"/>
      <c r="CED137" s="1339"/>
      <c r="CEE137" s="1339"/>
      <c r="CEF137" s="1339"/>
      <c r="CEG137" s="1339"/>
      <c r="CEH137" s="1339"/>
      <c r="CEI137" s="1339"/>
      <c r="CEJ137" s="1339"/>
      <c r="CEK137" s="1339"/>
      <c r="CEL137" s="1339"/>
      <c r="CEM137" s="1339"/>
      <c r="CEN137" s="1339"/>
      <c r="CEO137" s="1339"/>
      <c r="CEP137" s="1339"/>
      <c r="CEQ137" s="1339"/>
      <c r="CER137" s="1339"/>
      <c r="CES137" s="1339"/>
      <c r="CET137" s="1339"/>
      <c r="CEU137" s="1339"/>
      <c r="CEV137" s="1339"/>
      <c r="CEW137" s="1339"/>
      <c r="CEX137" s="1339"/>
      <c r="CEY137" s="1339"/>
      <c r="CEZ137" s="1339"/>
      <c r="CFA137" s="1339"/>
      <c r="CFB137" s="1339"/>
      <c r="CFC137" s="1339"/>
      <c r="CFD137" s="1339"/>
      <c r="CFE137" s="1339"/>
      <c r="CFF137" s="1339"/>
      <c r="CFG137" s="1339"/>
      <c r="CFH137" s="1339"/>
      <c r="CFI137" s="1339"/>
      <c r="CFJ137" s="1339"/>
      <c r="CFK137" s="1339"/>
      <c r="CFL137" s="1339"/>
      <c r="CFM137" s="1339"/>
      <c r="CFN137" s="1339"/>
      <c r="CFO137" s="1339"/>
      <c r="CFP137" s="1339"/>
      <c r="CFQ137" s="1339"/>
      <c r="CFR137" s="1339"/>
      <c r="CFS137" s="1339"/>
      <c r="CFT137" s="1339"/>
      <c r="CFU137" s="1339"/>
      <c r="CFV137" s="1339"/>
      <c r="CFW137" s="1339"/>
      <c r="CFX137" s="1339"/>
      <c r="CFY137" s="1339"/>
      <c r="CFZ137" s="1339"/>
      <c r="CGA137" s="1339"/>
      <c r="CGB137" s="1339"/>
      <c r="CGC137" s="1339"/>
      <c r="CGD137" s="1339"/>
      <c r="CGE137" s="1339"/>
      <c r="CGF137" s="1339"/>
      <c r="CGG137" s="1339"/>
      <c r="CGH137" s="1339"/>
      <c r="CGI137" s="1339"/>
      <c r="CGJ137" s="1339"/>
      <c r="CGK137" s="1339"/>
      <c r="CGL137" s="1339"/>
      <c r="CGM137" s="1339"/>
      <c r="CGN137" s="1339"/>
      <c r="CGO137" s="1339"/>
      <c r="CGP137" s="1339"/>
      <c r="CGQ137" s="1339"/>
      <c r="CGR137" s="1339"/>
      <c r="CGS137" s="1339"/>
      <c r="CGT137" s="1339"/>
      <c r="CGU137" s="1339"/>
      <c r="CGV137" s="1339"/>
      <c r="CGW137" s="1339"/>
      <c r="CGX137" s="1339"/>
      <c r="CGY137" s="1339"/>
      <c r="CGZ137" s="1339"/>
      <c r="CHA137" s="1339"/>
      <c r="CHB137" s="1339"/>
      <c r="CHC137" s="1339"/>
      <c r="CHD137" s="1339"/>
      <c r="CHE137" s="1339"/>
      <c r="CHF137" s="1339"/>
      <c r="CHG137" s="1339"/>
      <c r="CHH137" s="1339"/>
      <c r="CHI137" s="1339"/>
      <c r="CHJ137" s="1339"/>
      <c r="CHK137" s="1339"/>
      <c r="CHL137" s="1339"/>
      <c r="CHM137" s="1339"/>
      <c r="CHN137" s="1339"/>
      <c r="CHO137" s="1339"/>
      <c r="CHP137" s="1339"/>
      <c r="CHQ137" s="1339"/>
      <c r="CHR137" s="1339"/>
      <c r="CHS137" s="1339"/>
      <c r="CHT137" s="1339"/>
      <c r="CHU137" s="1339"/>
      <c r="CHV137" s="1339"/>
      <c r="CHW137" s="1339"/>
      <c r="CHX137" s="1339"/>
      <c r="CHY137" s="1339"/>
      <c r="CHZ137" s="1339"/>
      <c r="CIA137" s="1339"/>
      <c r="CIB137" s="1339"/>
      <c r="CIC137" s="1339"/>
      <c r="CID137" s="1339"/>
      <c r="CIE137" s="1339"/>
      <c r="CIF137" s="1339"/>
      <c r="CIG137" s="1339"/>
      <c r="CIH137" s="1339"/>
      <c r="CII137" s="1339"/>
      <c r="CIJ137" s="1339"/>
      <c r="CIK137" s="1339"/>
      <c r="CIL137" s="1339"/>
      <c r="CIM137" s="1339"/>
      <c r="CIN137" s="1339"/>
      <c r="CIO137" s="1339"/>
      <c r="CIP137" s="1339"/>
      <c r="CIQ137" s="1339"/>
      <c r="CIR137" s="1339"/>
      <c r="CIS137" s="1339"/>
      <c r="CIT137" s="1339"/>
      <c r="CIU137" s="1339"/>
      <c r="CIV137" s="1339"/>
      <c r="CIW137" s="1339"/>
      <c r="CIX137" s="1339"/>
      <c r="CIY137" s="1339"/>
      <c r="CIZ137" s="1339"/>
      <c r="CJA137" s="1339"/>
      <c r="CJB137" s="1339"/>
      <c r="CJC137" s="1339"/>
      <c r="CJD137" s="1339"/>
      <c r="CJE137" s="1339"/>
      <c r="CJF137" s="1339"/>
      <c r="CJG137" s="1339"/>
      <c r="CJH137" s="1339"/>
      <c r="CJI137" s="1339"/>
      <c r="CJJ137" s="1339"/>
      <c r="CJK137" s="1339"/>
      <c r="CJL137" s="1339"/>
      <c r="CJM137" s="1339"/>
      <c r="CJN137" s="1339"/>
      <c r="CJO137" s="1339"/>
      <c r="CJP137" s="1339"/>
      <c r="CJQ137" s="1339"/>
      <c r="CJR137" s="1339"/>
      <c r="CJS137" s="1339"/>
      <c r="CJT137" s="1339"/>
      <c r="CJU137" s="1339"/>
      <c r="CJV137" s="1339"/>
      <c r="CJW137" s="1339"/>
      <c r="CJX137" s="1339"/>
      <c r="CJY137" s="1339"/>
      <c r="CJZ137" s="1339"/>
      <c r="CKA137" s="1339"/>
      <c r="CKB137" s="1339"/>
      <c r="CKC137" s="1339"/>
      <c r="CKD137" s="1339"/>
      <c r="CKE137" s="1339"/>
      <c r="CKF137" s="1339"/>
      <c r="CKG137" s="1339"/>
      <c r="CKH137" s="1339"/>
      <c r="CKI137" s="1339"/>
      <c r="CKJ137" s="1339"/>
      <c r="CKK137" s="1339"/>
      <c r="CKL137" s="1339"/>
      <c r="CKM137" s="1339"/>
      <c r="CKN137" s="1339"/>
      <c r="CKO137" s="1339"/>
      <c r="CKP137" s="1339"/>
      <c r="CKQ137" s="1339"/>
      <c r="CKR137" s="1339"/>
      <c r="CKS137" s="1339"/>
      <c r="CKT137" s="1339"/>
      <c r="CKU137" s="1339"/>
      <c r="CKV137" s="1339"/>
      <c r="CKW137" s="1339"/>
      <c r="CKX137" s="1339"/>
      <c r="CKY137" s="1339"/>
      <c r="CKZ137" s="1339"/>
      <c r="CLA137" s="1339"/>
      <c r="CLB137" s="1339"/>
      <c r="CLC137" s="1339"/>
      <c r="CLD137" s="1339"/>
      <c r="CLE137" s="1339"/>
      <c r="CLF137" s="1339"/>
      <c r="CLG137" s="1339"/>
      <c r="CLH137" s="1339"/>
      <c r="CLI137" s="1339"/>
      <c r="CLJ137" s="1339"/>
      <c r="CLK137" s="1339"/>
      <c r="CLL137" s="1339"/>
      <c r="CLM137" s="1339"/>
      <c r="CLN137" s="1339"/>
      <c r="CLO137" s="1339"/>
      <c r="CLP137" s="1339"/>
      <c r="CLQ137" s="1339"/>
      <c r="CLR137" s="1339"/>
      <c r="CLS137" s="1339"/>
      <c r="CLT137" s="1339"/>
      <c r="CLU137" s="1339"/>
      <c r="CLV137" s="1339"/>
      <c r="CLW137" s="1339"/>
      <c r="CLX137" s="1339"/>
      <c r="CLY137" s="1339"/>
      <c r="CLZ137" s="1339"/>
      <c r="CMA137" s="1339"/>
      <c r="CMB137" s="1339"/>
      <c r="CMC137" s="1339"/>
      <c r="CMD137" s="1339"/>
      <c r="CME137" s="1339"/>
      <c r="CMF137" s="1339"/>
      <c r="CMG137" s="1339"/>
      <c r="CMH137" s="1339"/>
      <c r="CMI137" s="1339"/>
      <c r="CMJ137" s="1339"/>
      <c r="CMK137" s="1339"/>
      <c r="CML137" s="1339"/>
      <c r="CMM137" s="1339"/>
      <c r="CMN137" s="1339"/>
      <c r="CMO137" s="1339"/>
      <c r="CMP137" s="1339"/>
      <c r="CMQ137" s="1339"/>
      <c r="CMR137" s="1339"/>
      <c r="CMS137" s="1339"/>
      <c r="CMT137" s="1339"/>
      <c r="CMU137" s="1339"/>
      <c r="CMV137" s="1339"/>
      <c r="CMW137" s="1339"/>
      <c r="CMX137" s="1339"/>
      <c r="CMY137" s="1339"/>
      <c r="CMZ137" s="1339"/>
      <c r="CNA137" s="1339"/>
      <c r="CNB137" s="1339"/>
      <c r="CNC137" s="1339"/>
      <c r="CND137" s="1339"/>
      <c r="CNE137" s="1339"/>
      <c r="CNF137" s="1339"/>
      <c r="CNG137" s="1339"/>
      <c r="CNH137" s="1339"/>
      <c r="CNI137" s="1339"/>
      <c r="CNJ137" s="1339"/>
      <c r="CNK137" s="1339"/>
      <c r="CNL137" s="1339"/>
      <c r="CNM137" s="1339"/>
      <c r="CNN137" s="1339"/>
      <c r="CNO137" s="1339"/>
      <c r="CNP137" s="1339"/>
      <c r="CNQ137" s="1339"/>
      <c r="CNR137" s="1339"/>
      <c r="CNS137" s="1339"/>
      <c r="CNT137" s="1339"/>
      <c r="CNU137" s="1339"/>
      <c r="CNV137" s="1339"/>
      <c r="CNW137" s="1339"/>
      <c r="CNX137" s="1339"/>
      <c r="CNY137" s="1339"/>
      <c r="CNZ137" s="1339"/>
      <c r="COA137" s="1339"/>
      <c r="COB137" s="1339"/>
      <c r="COC137" s="1339"/>
      <c r="COD137" s="1339"/>
      <c r="COE137" s="1339"/>
      <c r="COF137" s="1339"/>
      <c r="COG137" s="1339"/>
      <c r="COH137" s="1339"/>
      <c r="COI137" s="1339"/>
      <c r="COJ137" s="1339"/>
      <c r="COK137" s="1339"/>
      <c r="COL137" s="1339"/>
      <c r="COM137" s="1339"/>
      <c r="CON137" s="1339"/>
      <c r="COO137" s="1339"/>
      <c r="COP137" s="1339"/>
      <c r="COQ137" s="1339"/>
      <c r="COR137" s="1339"/>
      <c r="COS137" s="1339"/>
      <c r="COT137" s="1339"/>
      <c r="COU137" s="1339"/>
      <c r="COV137" s="1339"/>
      <c r="COW137" s="1339"/>
      <c r="COX137" s="1339"/>
      <c r="COY137" s="1339"/>
      <c r="COZ137" s="1339"/>
      <c r="CPA137" s="1339"/>
      <c r="CPB137" s="1339"/>
      <c r="CPC137" s="1339"/>
      <c r="CPD137" s="1339"/>
      <c r="CPE137" s="1339"/>
      <c r="CPF137" s="1339"/>
      <c r="CPG137" s="1339"/>
      <c r="CPH137" s="1339"/>
      <c r="CPI137" s="1339"/>
      <c r="CPJ137" s="1339"/>
      <c r="CPK137" s="1339"/>
      <c r="CPL137" s="1339"/>
      <c r="CPM137" s="1339"/>
      <c r="CPN137" s="1339"/>
      <c r="CPO137" s="1339"/>
      <c r="CPP137" s="1339"/>
      <c r="CPQ137" s="1339"/>
      <c r="CPR137" s="1339"/>
      <c r="CPS137" s="1339"/>
      <c r="CPT137" s="1339"/>
      <c r="CPU137" s="1339"/>
      <c r="CPV137" s="1339"/>
      <c r="CPW137" s="1339"/>
      <c r="CPX137" s="1339"/>
      <c r="CPY137" s="1339"/>
      <c r="CPZ137" s="1339"/>
      <c r="CQA137" s="1339"/>
      <c r="CQB137" s="1339"/>
      <c r="CQC137" s="1339"/>
      <c r="CQD137" s="1339"/>
      <c r="CQE137" s="1339"/>
      <c r="CQF137" s="1339"/>
      <c r="CQG137" s="1339"/>
      <c r="CQH137" s="1339"/>
      <c r="CQI137" s="1339"/>
      <c r="CQJ137" s="1339"/>
      <c r="CQK137" s="1339"/>
      <c r="CQL137" s="1339"/>
      <c r="CQM137" s="1339"/>
      <c r="CQN137" s="1339"/>
      <c r="CQO137" s="1339"/>
      <c r="CQP137" s="1339"/>
      <c r="CQQ137" s="1339"/>
      <c r="CQR137" s="1339"/>
      <c r="CQS137" s="1339"/>
      <c r="CQT137" s="1339"/>
      <c r="CQU137" s="1339"/>
      <c r="CQV137" s="1339"/>
      <c r="CQW137" s="1339"/>
      <c r="CQX137" s="1339"/>
      <c r="CQY137" s="1339"/>
      <c r="CQZ137" s="1339"/>
      <c r="CRA137" s="1339"/>
      <c r="CRB137" s="1339"/>
      <c r="CRC137" s="1339"/>
      <c r="CRD137" s="1339"/>
      <c r="CRE137" s="1339"/>
      <c r="CRF137" s="1339"/>
      <c r="CRG137" s="1339"/>
      <c r="CRH137" s="1339"/>
      <c r="CRI137" s="1339"/>
      <c r="CRJ137" s="1339"/>
      <c r="CRK137" s="1339"/>
      <c r="CRL137" s="1339"/>
      <c r="CRM137" s="1339"/>
      <c r="CRN137" s="1339"/>
      <c r="CRO137" s="1339"/>
      <c r="CRP137" s="1339"/>
      <c r="CRQ137" s="1339"/>
      <c r="CRR137" s="1339"/>
      <c r="CRS137" s="1339"/>
      <c r="CRT137" s="1339"/>
      <c r="CRU137" s="1339"/>
      <c r="CRV137" s="1339"/>
      <c r="CRW137" s="1339"/>
      <c r="CRX137" s="1339"/>
      <c r="CRY137" s="1339"/>
      <c r="CRZ137" s="1339"/>
      <c r="CSA137" s="1339"/>
      <c r="CSB137" s="1339"/>
      <c r="CSC137" s="1339"/>
      <c r="CSD137" s="1339"/>
      <c r="CSE137" s="1339"/>
      <c r="CSF137" s="1339"/>
      <c r="CSG137" s="1339"/>
      <c r="CSH137" s="1339"/>
      <c r="CSI137" s="1339"/>
      <c r="CSJ137" s="1339"/>
      <c r="CSK137" s="1339"/>
      <c r="CSL137" s="1339"/>
      <c r="CSM137" s="1339"/>
      <c r="CSN137" s="1339"/>
      <c r="CSO137" s="1339"/>
      <c r="CSP137" s="1339"/>
      <c r="CSQ137" s="1339"/>
      <c r="CSR137" s="1339"/>
      <c r="CSS137" s="1339"/>
      <c r="CST137" s="1339"/>
      <c r="CSU137" s="1339"/>
      <c r="CSV137" s="1339"/>
      <c r="CSW137" s="1339"/>
      <c r="CSX137" s="1339"/>
      <c r="CSY137" s="1339"/>
      <c r="CSZ137" s="1339"/>
      <c r="CTA137" s="1339"/>
      <c r="CTB137" s="1339"/>
      <c r="CTC137" s="1339"/>
      <c r="CTD137" s="1339"/>
      <c r="CTE137" s="1339"/>
      <c r="CTF137" s="1339"/>
      <c r="CTG137" s="1339"/>
      <c r="CTH137" s="1339"/>
      <c r="CTI137" s="1339"/>
      <c r="CTJ137" s="1339"/>
      <c r="CTK137" s="1339"/>
      <c r="CTL137" s="1339"/>
      <c r="CTM137" s="1339"/>
      <c r="CTN137" s="1339"/>
      <c r="CTO137" s="1339"/>
      <c r="CTP137" s="1339"/>
      <c r="CTQ137" s="1339"/>
      <c r="CTR137" s="1339"/>
      <c r="CTS137" s="1339"/>
      <c r="CTT137" s="1339"/>
      <c r="CTU137" s="1339"/>
      <c r="CTV137" s="1339"/>
      <c r="CTW137" s="1339"/>
      <c r="CTX137" s="1339"/>
      <c r="CTY137" s="1339"/>
      <c r="CTZ137" s="1339"/>
      <c r="CUA137" s="1339"/>
      <c r="CUB137" s="1339"/>
      <c r="CUC137" s="1339"/>
      <c r="CUD137" s="1339"/>
      <c r="CUE137" s="1339"/>
      <c r="CUF137" s="1339"/>
      <c r="CUG137" s="1339"/>
      <c r="CUH137" s="1339"/>
      <c r="CUI137" s="1339"/>
      <c r="CUJ137" s="1339"/>
      <c r="CUK137" s="1339"/>
      <c r="CUL137" s="1339"/>
      <c r="CUM137" s="1339"/>
      <c r="CUN137" s="1339"/>
      <c r="CUO137" s="1339"/>
      <c r="CUP137" s="1339"/>
      <c r="CUQ137" s="1339"/>
      <c r="CUR137" s="1339"/>
      <c r="CUS137" s="1339"/>
      <c r="CUT137" s="1339"/>
      <c r="CUU137" s="1339"/>
      <c r="CUV137" s="1339"/>
      <c r="CUW137" s="1339"/>
      <c r="CUX137" s="1339"/>
      <c r="CUY137" s="1339"/>
      <c r="CUZ137" s="1339"/>
      <c r="CVA137" s="1339"/>
      <c r="CVB137" s="1339"/>
      <c r="CVC137" s="1339"/>
      <c r="CVD137" s="1339"/>
      <c r="CVE137" s="1339"/>
      <c r="CVF137" s="1339"/>
      <c r="CVG137" s="1339"/>
      <c r="CVH137" s="1339"/>
      <c r="CVI137" s="1339"/>
      <c r="CVJ137" s="1339"/>
      <c r="CVK137" s="1339"/>
      <c r="CVL137" s="1339"/>
      <c r="CVM137" s="1339"/>
      <c r="CVN137" s="1339"/>
      <c r="CVO137" s="1339"/>
      <c r="CVP137" s="1339"/>
      <c r="CVQ137" s="1339"/>
      <c r="CVR137" s="1339"/>
      <c r="CVS137" s="1339"/>
      <c r="CVT137" s="1339"/>
      <c r="CVU137" s="1339"/>
      <c r="CVV137" s="1339"/>
      <c r="CVW137" s="1339"/>
      <c r="CVX137" s="1339"/>
      <c r="CVY137" s="1339"/>
      <c r="CVZ137" s="1339"/>
      <c r="CWA137" s="1339"/>
      <c r="CWB137" s="1339"/>
      <c r="CWC137" s="1339"/>
      <c r="CWD137" s="1339"/>
      <c r="CWE137" s="1339"/>
      <c r="CWF137" s="1339"/>
      <c r="CWG137" s="1339"/>
      <c r="CWH137" s="1339"/>
      <c r="CWI137" s="1339"/>
      <c r="CWJ137" s="1339"/>
      <c r="CWK137" s="1339"/>
      <c r="CWL137" s="1339"/>
      <c r="CWM137" s="1339"/>
      <c r="CWN137" s="1339"/>
      <c r="CWO137" s="1339"/>
      <c r="CWP137" s="1339"/>
      <c r="CWQ137" s="1339"/>
      <c r="CWR137" s="1339"/>
      <c r="CWS137" s="1339"/>
      <c r="CWT137" s="1339"/>
      <c r="CWU137" s="1339"/>
      <c r="CWV137" s="1339"/>
      <c r="CWW137" s="1339"/>
      <c r="CWX137" s="1339"/>
      <c r="CWY137" s="1339"/>
      <c r="CWZ137" s="1339"/>
      <c r="CXA137" s="1339"/>
      <c r="CXB137" s="1339"/>
      <c r="CXC137" s="1339"/>
      <c r="CXD137" s="1339"/>
      <c r="CXE137" s="1339"/>
      <c r="CXF137" s="1339"/>
      <c r="CXG137" s="1339"/>
      <c r="CXH137" s="1339"/>
      <c r="CXI137" s="1339"/>
      <c r="CXJ137" s="1339"/>
      <c r="CXK137" s="1339"/>
      <c r="CXL137" s="1339"/>
      <c r="CXM137" s="1339"/>
      <c r="CXN137" s="1339"/>
      <c r="CXO137" s="1339"/>
      <c r="CXP137" s="1339"/>
      <c r="CXQ137" s="1339"/>
      <c r="CXR137" s="1339"/>
      <c r="CXS137" s="1339"/>
      <c r="CXT137" s="1339"/>
      <c r="CXU137" s="1339"/>
      <c r="CXV137" s="1339"/>
      <c r="CXW137" s="1339"/>
      <c r="CXX137" s="1339"/>
      <c r="CXY137" s="1339"/>
      <c r="CXZ137" s="1339"/>
      <c r="CYA137" s="1339"/>
      <c r="CYB137" s="1339"/>
      <c r="CYC137" s="1339"/>
      <c r="CYD137" s="1339"/>
      <c r="CYE137" s="1339"/>
      <c r="CYF137" s="1339"/>
      <c r="CYG137" s="1339"/>
      <c r="CYH137" s="1339"/>
      <c r="CYI137" s="1339"/>
      <c r="CYJ137" s="1339"/>
      <c r="CYK137" s="1339"/>
      <c r="CYL137" s="1339"/>
      <c r="CYM137" s="1339"/>
      <c r="CYN137" s="1339"/>
      <c r="CYO137" s="1339"/>
      <c r="CYP137" s="1339"/>
      <c r="CYQ137" s="1339"/>
      <c r="CYR137" s="1339"/>
      <c r="CYS137" s="1339"/>
      <c r="CYT137" s="1339"/>
      <c r="CYU137" s="1339"/>
      <c r="CYV137" s="1339"/>
      <c r="CYW137" s="1339"/>
      <c r="CYX137" s="1339"/>
      <c r="CYY137" s="1339"/>
      <c r="CYZ137" s="1339"/>
      <c r="CZA137" s="1339"/>
      <c r="CZB137" s="1339"/>
      <c r="CZC137" s="1339"/>
      <c r="CZD137" s="1339"/>
      <c r="CZE137" s="1339"/>
      <c r="CZF137" s="1339"/>
      <c r="CZG137" s="1339"/>
      <c r="CZH137" s="1339"/>
      <c r="CZI137" s="1339"/>
      <c r="CZJ137" s="1339"/>
      <c r="CZK137" s="1339"/>
      <c r="CZL137" s="1339"/>
      <c r="CZM137" s="1339"/>
      <c r="CZN137" s="1339"/>
      <c r="CZO137" s="1339"/>
      <c r="CZP137" s="1339"/>
      <c r="CZQ137" s="1339"/>
      <c r="CZR137" s="1339"/>
      <c r="CZS137" s="1339"/>
      <c r="CZT137" s="1339"/>
      <c r="CZU137" s="1339"/>
      <c r="CZV137" s="1339"/>
      <c r="CZW137" s="1339"/>
      <c r="CZX137" s="1339"/>
      <c r="CZY137" s="1339"/>
      <c r="CZZ137" s="1339"/>
      <c r="DAA137" s="1339"/>
      <c r="DAB137" s="1339"/>
      <c r="DAC137" s="1339"/>
      <c r="DAD137" s="1339"/>
      <c r="DAE137" s="1339"/>
      <c r="DAF137" s="1339"/>
      <c r="DAG137" s="1339"/>
      <c r="DAH137" s="1339"/>
      <c r="DAI137" s="1339"/>
      <c r="DAJ137" s="1339"/>
      <c r="DAK137" s="1339"/>
      <c r="DAL137" s="1339"/>
      <c r="DAM137" s="1339"/>
      <c r="DAN137" s="1339"/>
      <c r="DAO137" s="1339"/>
      <c r="DAP137" s="1339"/>
      <c r="DAQ137" s="1339"/>
      <c r="DAR137" s="1339"/>
      <c r="DAS137" s="1339"/>
      <c r="DAT137" s="1339"/>
      <c r="DAU137" s="1339"/>
      <c r="DAV137" s="1339"/>
      <c r="DAW137" s="1339"/>
      <c r="DAX137" s="1339"/>
      <c r="DAY137" s="1339"/>
      <c r="DAZ137" s="1339"/>
      <c r="DBA137" s="1339"/>
      <c r="DBB137" s="1339"/>
      <c r="DBC137" s="1339"/>
      <c r="DBD137" s="1339"/>
      <c r="DBE137" s="1339"/>
      <c r="DBF137" s="1339"/>
      <c r="DBG137" s="1339"/>
      <c r="DBH137" s="1339"/>
      <c r="DBI137" s="1339"/>
      <c r="DBJ137" s="1339"/>
      <c r="DBK137" s="1339"/>
      <c r="DBL137" s="1339"/>
      <c r="DBM137" s="1339"/>
      <c r="DBN137" s="1339"/>
      <c r="DBO137" s="1339"/>
      <c r="DBP137" s="1339"/>
      <c r="DBQ137" s="1339"/>
      <c r="DBR137" s="1339"/>
      <c r="DBS137" s="1339"/>
      <c r="DBT137" s="1339"/>
      <c r="DBU137" s="1339"/>
      <c r="DBV137" s="1339"/>
      <c r="DBW137" s="1339"/>
      <c r="DBX137" s="1339"/>
      <c r="DBY137" s="1339"/>
      <c r="DBZ137" s="1339"/>
      <c r="DCA137" s="1339"/>
      <c r="DCB137" s="1339"/>
      <c r="DCC137" s="1339"/>
      <c r="DCD137" s="1339"/>
      <c r="DCE137" s="1339"/>
      <c r="DCF137" s="1339"/>
      <c r="DCG137" s="1339"/>
      <c r="DCH137" s="1339"/>
      <c r="DCI137" s="1339"/>
      <c r="DCJ137" s="1339"/>
      <c r="DCK137" s="1339"/>
      <c r="DCL137" s="1339"/>
      <c r="DCM137" s="1339"/>
      <c r="DCN137" s="1339"/>
      <c r="DCO137" s="1339"/>
      <c r="DCP137" s="1339"/>
      <c r="DCQ137" s="1339"/>
      <c r="DCR137" s="1339"/>
      <c r="DCS137" s="1339"/>
      <c r="DCT137" s="1339"/>
      <c r="DCU137" s="1339"/>
      <c r="DCV137" s="1339"/>
      <c r="DCW137" s="1339"/>
      <c r="DCX137" s="1339"/>
      <c r="DCY137" s="1339"/>
      <c r="DCZ137" s="1339"/>
      <c r="DDA137" s="1339"/>
      <c r="DDB137" s="1339"/>
      <c r="DDC137" s="1339"/>
      <c r="DDD137" s="1339"/>
      <c r="DDE137" s="1339"/>
      <c r="DDF137" s="1339"/>
      <c r="DDG137" s="1339"/>
      <c r="DDH137" s="1339"/>
      <c r="DDI137" s="1339"/>
      <c r="DDJ137" s="1339"/>
      <c r="DDK137" s="1339"/>
      <c r="DDL137" s="1339"/>
      <c r="DDM137" s="1339"/>
      <c r="DDN137" s="1339"/>
      <c r="DDO137" s="1339"/>
      <c r="DDP137" s="1339"/>
      <c r="DDQ137" s="1339"/>
      <c r="DDR137" s="1339"/>
      <c r="DDS137" s="1339"/>
      <c r="DDT137" s="1339"/>
      <c r="DDU137" s="1339"/>
      <c r="DDV137" s="1339"/>
      <c r="DDW137" s="1339"/>
      <c r="DDX137" s="1339"/>
      <c r="DDY137" s="1339"/>
      <c r="DDZ137" s="1339"/>
      <c r="DEA137" s="1339"/>
      <c r="DEB137" s="1339"/>
      <c r="DEC137" s="1339"/>
      <c r="DED137" s="1339"/>
      <c r="DEE137" s="1339"/>
      <c r="DEF137" s="1339"/>
      <c r="DEG137" s="1339"/>
      <c r="DEH137" s="1339"/>
      <c r="DEI137" s="1339"/>
      <c r="DEJ137" s="1339"/>
      <c r="DEK137" s="1339"/>
      <c r="DEL137" s="1339"/>
      <c r="DEM137" s="1339"/>
      <c r="DEN137" s="1339"/>
      <c r="DEO137" s="1339"/>
      <c r="DEP137" s="1339"/>
      <c r="DEQ137" s="1339"/>
      <c r="DER137" s="1339"/>
      <c r="DES137" s="1339"/>
      <c r="DET137" s="1339"/>
      <c r="DEU137" s="1339"/>
      <c r="DEV137" s="1339"/>
      <c r="DEW137" s="1339"/>
      <c r="DEX137" s="1339"/>
      <c r="DEY137" s="1339"/>
      <c r="DEZ137" s="1339"/>
      <c r="DFA137" s="1339"/>
      <c r="DFB137" s="1339"/>
      <c r="DFC137" s="1339"/>
      <c r="DFD137" s="1339"/>
      <c r="DFE137" s="1339"/>
      <c r="DFF137" s="1339"/>
      <c r="DFG137" s="1339"/>
      <c r="DFH137" s="1339"/>
      <c r="DFI137" s="1339"/>
      <c r="DFJ137" s="1339"/>
      <c r="DFK137" s="1339"/>
      <c r="DFL137" s="1339"/>
      <c r="DFM137" s="1339"/>
      <c r="DFN137" s="1339"/>
      <c r="DFO137" s="1339"/>
      <c r="DFP137" s="1339"/>
      <c r="DFQ137" s="1339"/>
      <c r="DFR137" s="1339"/>
      <c r="DFS137" s="1339"/>
      <c r="DFT137" s="1339"/>
      <c r="DFU137" s="1339"/>
      <c r="DFV137" s="1339"/>
      <c r="DFW137" s="1339"/>
      <c r="DFX137" s="1339"/>
      <c r="DFY137" s="1339"/>
      <c r="DFZ137" s="1339"/>
      <c r="DGA137" s="1339"/>
      <c r="DGB137" s="1339"/>
      <c r="DGC137" s="1339"/>
      <c r="DGD137" s="1339"/>
      <c r="DGE137" s="1339"/>
      <c r="DGF137" s="1339"/>
      <c r="DGG137" s="1339"/>
      <c r="DGH137" s="1339"/>
      <c r="DGI137" s="1339"/>
      <c r="DGJ137" s="1339"/>
      <c r="DGK137" s="1339"/>
      <c r="DGL137" s="1339"/>
      <c r="DGM137" s="1339"/>
      <c r="DGN137" s="1339"/>
      <c r="DGO137" s="1339"/>
      <c r="DGP137" s="1339"/>
      <c r="DGQ137" s="1339"/>
      <c r="DGR137" s="1339"/>
      <c r="DGS137" s="1339"/>
      <c r="DGT137" s="1339"/>
      <c r="DGU137" s="1339"/>
      <c r="DGV137" s="1339"/>
      <c r="DGW137" s="1339"/>
      <c r="DGX137" s="1339"/>
      <c r="DGY137" s="1339"/>
      <c r="DGZ137" s="1339"/>
      <c r="DHA137" s="1339"/>
      <c r="DHB137" s="1339"/>
      <c r="DHC137" s="1339"/>
      <c r="DHD137" s="1339"/>
      <c r="DHE137" s="1339"/>
      <c r="DHF137" s="1339"/>
      <c r="DHG137" s="1339"/>
      <c r="DHH137" s="1339"/>
      <c r="DHI137" s="1339"/>
      <c r="DHJ137" s="1339"/>
      <c r="DHK137" s="1339"/>
      <c r="DHL137" s="1339"/>
      <c r="DHM137" s="1339"/>
      <c r="DHN137" s="1339"/>
      <c r="DHO137" s="1339"/>
      <c r="DHP137" s="1339"/>
      <c r="DHQ137" s="1339"/>
      <c r="DHR137" s="1339"/>
      <c r="DHS137" s="1339"/>
      <c r="DHT137" s="1339"/>
      <c r="DHU137" s="1339"/>
      <c r="DHV137" s="1339"/>
      <c r="DHW137" s="1339"/>
      <c r="DHX137" s="1339"/>
      <c r="DHY137" s="1339"/>
      <c r="DHZ137" s="1339"/>
      <c r="DIA137" s="1339"/>
      <c r="DIB137" s="1339"/>
      <c r="DIC137" s="1339"/>
      <c r="DID137" s="1339"/>
      <c r="DIE137" s="1339"/>
      <c r="DIF137" s="1339"/>
      <c r="DIG137" s="1339"/>
      <c r="DIH137" s="1339"/>
      <c r="DII137" s="1339"/>
      <c r="DIJ137" s="1339"/>
      <c r="DIK137" s="1339"/>
      <c r="DIL137" s="1339"/>
      <c r="DIM137" s="1339"/>
      <c r="DIN137" s="1339"/>
      <c r="DIO137" s="1339"/>
      <c r="DIP137" s="1339"/>
      <c r="DIQ137" s="1339"/>
      <c r="DIR137" s="1339"/>
      <c r="DIS137" s="1339"/>
      <c r="DIT137" s="1339"/>
      <c r="DIU137" s="1339"/>
      <c r="DIV137" s="1339"/>
      <c r="DIW137" s="1339"/>
      <c r="DIX137" s="1339"/>
      <c r="DIY137" s="1339"/>
      <c r="DIZ137" s="1339"/>
      <c r="DJA137" s="1339"/>
      <c r="DJB137" s="1339"/>
      <c r="DJC137" s="1339"/>
      <c r="DJD137" s="1339"/>
      <c r="DJE137" s="1339"/>
      <c r="DJF137" s="1339"/>
      <c r="DJG137" s="1339"/>
      <c r="DJH137" s="1339"/>
      <c r="DJI137" s="1339"/>
      <c r="DJJ137" s="1339"/>
      <c r="DJK137" s="1339"/>
      <c r="DJL137" s="1339"/>
      <c r="DJM137" s="1339"/>
      <c r="DJN137" s="1339"/>
      <c r="DJO137" s="1339"/>
      <c r="DJP137" s="1339"/>
      <c r="DJQ137" s="1339"/>
      <c r="DJR137" s="1339"/>
      <c r="DJS137" s="1339"/>
      <c r="DJT137" s="1339"/>
      <c r="DJU137" s="1339"/>
      <c r="DJV137" s="1339"/>
      <c r="DJW137" s="1339"/>
      <c r="DJX137" s="1339"/>
      <c r="DJY137" s="1339"/>
      <c r="DJZ137" s="1339"/>
      <c r="DKA137" s="1339"/>
      <c r="DKB137" s="1339"/>
      <c r="DKC137" s="1339"/>
      <c r="DKD137" s="1339"/>
      <c r="DKE137" s="1339"/>
      <c r="DKF137" s="1339"/>
      <c r="DKG137" s="1339"/>
      <c r="DKH137" s="1339"/>
      <c r="DKI137" s="1339"/>
      <c r="DKJ137" s="1339"/>
      <c r="DKK137" s="1339"/>
      <c r="DKL137" s="1339"/>
      <c r="DKM137" s="1339"/>
      <c r="DKN137" s="1339"/>
      <c r="DKO137" s="1339"/>
      <c r="DKP137" s="1339"/>
      <c r="DKQ137" s="1339"/>
      <c r="DKR137" s="1339"/>
      <c r="DKS137" s="1339"/>
      <c r="DKT137" s="1339"/>
      <c r="DKU137" s="1339"/>
      <c r="DKV137" s="1339"/>
      <c r="DKW137" s="1339"/>
      <c r="DKX137" s="1339"/>
      <c r="DKY137" s="1339"/>
      <c r="DKZ137" s="1339"/>
      <c r="DLA137" s="1339"/>
      <c r="DLB137" s="1339"/>
      <c r="DLC137" s="1339"/>
      <c r="DLD137" s="1339"/>
      <c r="DLE137" s="1339"/>
      <c r="DLF137" s="1339"/>
      <c r="DLG137" s="1339"/>
      <c r="DLH137" s="1339"/>
      <c r="DLI137" s="1339"/>
      <c r="DLJ137" s="1339"/>
      <c r="DLK137" s="1339"/>
      <c r="DLL137" s="1339"/>
      <c r="DLM137" s="1339"/>
      <c r="DLN137" s="1339"/>
      <c r="DLO137" s="1339"/>
      <c r="DLP137" s="1339"/>
      <c r="DLQ137" s="1339"/>
      <c r="DLR137" s="1339"/>
      <c r="DLS137" s="1339"/>
      <c r="DLT137" s="1339"/>
      <c r="DLU137" s="1339"/>
      <c r="DLV137" s="1339"/>
      <c r="DLW137" s="1339"/>
      <c r="DLX137" s="1339"/>
      <c r="DLY137" s="1339"/>
      <c r="DLZ137" s="1339"/>
      <c r="DMA137" s="1339"/>
      <c r="DMB137" s="1339"/>
      <c r="DMC137" s="1339"/>
      <c r="DMD137" s="1339"/>
      <c r="DME137" s="1339"/>
      <c r="DMF137" s="1339"/>
      <c r="DMG137" s="1339"/>
      <c r="DMH137" s="1339"/>
      <c r="DMI137" s="1339"/>
      <c r="DMJ137" s="1339"/>
      <c r="DMK137" s="1339"/>
      <c r="DML137" s="1339"/>
      <c r="DMM137" s="1339"/>
      <c r="DMN137" s="1339"/>
      <c r="DMO137" s="1339"/>
      <c r="DMP137" s="1339"/>
      <c r="DMQ137" s="1339"/>
      <c r="DMR137" s="1339"/>
      <c r="DMS137" s="1339"/>
      <c r="DMT137" s="1339"/>
      <c r="DMU137" s="1339"/>
      <c r="DMV137" s="1339"/>
      <c r="DMW137" s="1339"/>
      <c r="DMX137" s="1339"/>
      <c r="DMY137" s="1339"/>
      <c r="DMZ137" s="1339"/>
      <c r="DNA137" s="1339"/>
      <c r="DNB137" s="1339"/>
      <c r="DNC137" s="1339"/>
      <c r="DND137" s="1339"/>
      <c r="DNE137" s="1339"/>
      <c r="DNF137" s="1339"/>
      <c r="DNG137" s="1339"/>
      <c r="DNH137" s="1339"/>
      <c r="DNI137" s="1339"/>
      <c r="DNJ137" s="1339"/>
      <c r="DNK137" s="1339"/>
      <c r="DNL137" s="1339"/>
      <c r="DNM137" s="1339"/>
      <c r="DNN137" s="1339"/>
      <c r="DNO137" s="1339"/>
      <c r="DNP137" s="1339"/>
      <c r="DNQ137" s="1339"/>
      <c r="DNR137" s="1339"/>
      <c r="DNS137" s="1339"/>
      <c r="DNT137" s="1339"/>
      <c r="DNU137" s="1339"/>
      <c r="DNV137" s="1339"/>
      <c r="DNW137" s="1339"/>
      <c r="DNX137" s="1339"/>
      <c r="DNY137" s="1339"/>
      <c r="DNZ137" s="1339"/>
      <c r="DOA137" s="1339"/>
      <c r="DOB137" s="1339"/>
      <c r="DOC137" s="1339"/>
      <c r="DOD137" s="1339"/>
      <c r="DOE137" s="1339"/>
      <c r="DOF137" s="1339"/>
      <c r="DOG137" s="1339"/>
      <c r="DOH137" s="1339"/>
      <c r="DOI137" s="1339"/>
      <c r="DOJ137" s="1339"/>
      <c r="DOK137" s="1339"/>
      <c r="DOL137" s="1339"/>
      <c r="DOM137" s="1339"/>
      <c r="DON137" s="1339"/>
      <c r="DOO137" s="1339"/>
      <c r="DOP137" s="1339"/>
      <c r="DOQ137" s="1339"/>
      <c r="DOR137" s="1339"/>
      <c r="DOS137" s="1339"/>
      <c r="DOT137" s="1339"/>
      <c r="DOU137" s="1339"/>
      <c r="DOV137" s="1339"/>
      <c r="DOW137" s="1339"/>
      <c r="DOX137" s="1339"/>
      <c r="DOY137" s="1339"/>
      <c r="DOZ137" s="1339"/>
      <c r="DPA137" s="1339"/>
      <c r="DPB137" s="1339"/>
      <c r="DPC137" s="1339"/>
      <c r="DPD137" s="1339"/>
      <c r="DPE137" s="1339"/>
      <c r="DPF137" s="1339"/>
      <c r="DPG137" s="1339"/>
      <c r="DPH137" s="1339"/>
      <c r="DPI137" s="1339"/>
      <c r="DPJ137" s="1339"/>
      <c r="DPK137" s="1339"/>
      <c r="DPL137" s="1339"/>
      <c r="DPM137" s="1339"/>
      <c r="DPN137" s="1339"/>
      <c r="DPO137" s="1339"/>
      <c r="DPP137" s="1339"/>
      <c r="DPQ137" s="1339"/>
      <c r="DPR137" s="1339"/>
      <c r="DPS137" s="1339"/>
      <c r="DPT137" s="1339"/>
      <c r="DPU137" s="1339"/>
      <c r="DPV137" s="1339"/>
      <c r="DPW137" s="1339"/>
      <c r="DPX137" s="1339"/>
      <c r="DPY137" s="1339"/>
      <c r="DPZ137" s="1339"/>
      <c r="DQA137" s="1339"/>
      <c r="DQB137" s="1339"/>
      <c r="DQC137" s="1339"/>
      <c r="DQD137" s="1339"/>
      <c r="DQE137" s="1339"/>
      <c r="DQF137" s="1339"/>
      <c r="DQG137" s="1339"/>
      <c r="DQH137" s="1339"/>
      <c r="DQI137" s="1339"/>
      <c r="DQJ137" s="1339"/>
      <c r="DQK137" s="1339"/>
      <c r="DQL137" s="1339"/>
      <c r="DQM137" s="1339"/>
      <c r="DQN137" s="1339"/>
      <c r="DQO137" s="1339"/>
      <c r="DQP137" s="1339"/>
      <c r="DQQ137" s="1339"/>
      <c r="DQR137" s="1339"/>
      <c r="DQS137" s="1339"/>
      <c r="DQT137" s="1339"/>
      <c r="DQU137" s="1339"/>
      <c r="DQV137" s="1339"/>
      <c r="DQW137" s="1339"/>
      <c r="DQX137" s="1339"/>
      <c r="DQY137" s="1339"/>
      <c r="DQZ137" s="1339"/>
      <c r="DRA137" s="1339"/>
      <c r="DRB137" s="1339"/>
      <c r="DRC137" s="1339"/>
      <c r="DRD137" s="1339"/>
      <c r="DRE137" s="1339"/>
      <c r="DRF137" s="1339"/>
      <c r="DRG137" s="1339"/>
      <c r="DRH137" s="1339"/>
      <c r="DRI137" s="1339"/>
      <c r="DRJ137" s="1339"/>
      <c r="DRK137" s="1339"/>
      <c r="DRL137" s="1339"/>
      <c r="DRM137" s="1339"/>
      <c r="DRN137" s="1339"/>
      <c r="DRO137" s="1339"/>
      <c r="DRP137" s="1339"/>
      <c r="DRQ137" s="1339"/>
      <c r="DRR137" s="1339"/>
      <c r="DRS137" s="1339"/>
      <c r="DRT137" s="1339"/>
      <c r="DRU137" s="1339"/>
      <c r="DRV137" s="1339"/>
      <c r="DRW137" s="1339"/>
      <c r="DRX137" s="1339"/>
      <c r="DRY137" s="1339"/>
      <c r="DRZ137" s="1339"/>
      <c r="DSA137" s="1339"/>
      <c r="DSB137" s="1339"/>
      <c r="DSC137" s="1339"/>
      <c r="DSD137" s="1339"/>
      <c r="DSE137" s="1339"/>
      <c r="DSF137" s="1339"/>
      <c r="DSG137" s="1339"/>
      <c r="DSH137" s="1339"/>
      <c r="DSI137" s="1339"/>
      <c r="DSJ137" s="1339"/>
      <c r="DSK137" s="1339"/>
      <c r="DSL137" s="1339"/>
      <c r="DSM137" s="1339"/>
      <c r="DSN137" s="1339"/>
      <c r="DSO137" s="1339"/>
      <c r="DSP137" s="1339"/>
      <c r="DSQ137" s="1339"/>
      <c r="DSR137" s="1339"/>
      <c r="DSS137" s="1339"/>
      <c r="DST137" s="1339"/>
      <c r="DSU137" s="1339"/>
      <c r="DSV137" s="1339"/>
      <c r="DSW137" s="1339"/>
      <c r="DSX137" s="1339"/>
      <c r="DSY137" s="1339"/>
      <c r="DSZ137" s="1339"/>
      <c r="DTA137" s="1339"/>
      <c r="DTB137" s="1339"/>
      <c r="DTC137" s="1339"/>
      <c r="DTD137" s="1339"/>
      <c r="DTE137" s="1339"/>
      <c r="DTF137" s="1339"/>
      <c r="DTG137" s="1339"/>
      <c r="DTH137" s="1339"/>
      <c r="DTI137" s="1339"/>
      <c r="DTJ137" s="1339"/>
      <c r="DTK137" s="1339"/>
      <c r="DTL137" s="1339"/>
      <c r="DTM137" s="1339"/>
      <c r="DTN137" s="1339"/>
      <c r="DTO137" s="1339"/>
      <c r="DTP137" s="1339"/>
      <c r="DTQ137" s="1339"/>
      <c r="DTR137" s="1339"/>
      <c r="DTS137" s="1339"/>
      <c r="DTT137" s="1339"/>
      <c r="DTU137" s="1339"/>
      <c r="DTV137" s="1339"/>
      <c r="DTW137" s="1339"/>
      <c r="DTX137" s="1339"/>
      <c r="DTY137" s="1339"/>
      <c r="DTZ137" s="1339"/>
      <c r="DUA137" s="1339"/>
      <c r="DUB137" s="1339"/>
      <c r="DUC137" s="1339"/>
      <c r="DUD137" s="1339"/>
      <c r="DUE137" s="1339"/>
      <c r="DUF137" s="1339"/>
      <c r="DUG137" s="1339"/>
      <c r="DUH137" s="1339"/>
      <c r="DUI137" s="1339"/>
      <c r="DUJ137" s="1339"/>
      <c r="DUK137" s="1339"/>
      <c r="DUL137" s="1339"/>
      <c r="DUM137" s="1339"/>
      <c r="DUN137" s="1339"/>
      <c r="DUO137" s="1339"/>
      <c r="DUP137" s="1339"/>
      <c r="DUQ137" s="1339"/>
      <c r="DUR137" s="1339"/>
      <c r="DUS137" s="1339"/>
      <c r="DUT137" s="1339"/>
      <c r="DUU137" s="1339"/>
      <c r="DUV137" s="1339"/>
      <c r="DUW137" s="1339"/>
      <c r="DUX137" s="1339"/>
      <c r="DUY137" s="1339"/>
      <c r="DUZ137" s="1339"/>
      <c r="DVA137" s="1339"/>
      <c r="DVB137" s="1339"/>
      <c r="DVC137" s="1339"/>
      <c r="DVD137" s="1339"/>
      <c r="DVE137" s="1339"/>
      <c r="DVF137" s="1339"/>
      <c r="DVG137" s="1339"/>
      <c r="DVH137" s="1339"/>
      <c r="DVI137" s="1339"/>
      <c r="DVJ137" s="1339"/>
      <c r="DVK137" s="1339"/>
      <c r="DVL137" s="1339"/>
      <c r="DVM137" s="1339"/>
      <c r="DVN137" s="1339"/>
      <c r="DVO137" s="1339"/>
      <c r="DVP137" s="1339"/>
      <c r="DVQ137" s="1339"/>
      <c r="DVR137" s="1339"/>
      <c r="DVS137" s="1339"/>
      <c r="DVT137" s="1339"/>
      <c r="DVU137" s="1339"/>
      <c r="DVV137" s="1339"/>
      <c r="DVW137" s="1339"/>
      <c r="DVX137" s="1339"/>
      <c r="DVY137" s="1339"/>
      <c r="DVZ137" s="1339"/>
      <c r="DWA137" s="1339"/>
      <c r="DWB137" s="1339"/>
      <c r="DWC137" s="1339"/>
      <c r="DWD137" s="1339"/>
      <c r="DWE137" s="1339"/>
      <c r="DWF137" s="1339"/>
      <c r="DWG137" s="1339"/>
      <c r="DWH137" s="1339"/>
      <c r="DWI137" s="1339"/>
      <c r="DWJ137" s="1339"/>
      <c r="DWK137" s="1339"/>
      <c r="DWL137" s="1339"/>
      <c r="DWM137" s="1339"/>
      <c r="DWN137" s="1339"/>
      <c r="DWO137" s="1339"/>
      <c r="DWP137" s="1339"/>
      <c r="DWQ137" s="1339"/>
      <c r="DWR137" s="1339"/>
      <c r="DWS137" s="1339"/>
      <c r="DWT137" s="1339"/>
      <c r="DWU137" s="1339"/>
      <c r="DWV137" s="1339"/>
      <c r="DWW137" s="1339"/>
      <c r="DWX137" s="1339"/>
      <c r="DWY137" s="1339"/>
      <c r="DWZ137" s="1339"/>
      <c r="DXA137" s="1339"/>
      <c r="DXB137" s="1339"/>
      <c r="DXC137" s="1339"/>
      <c r="DXD137" s="1339"/>
      <c r="DXE137" s="1339"/>
      <c r="DXF137" s="1339"/>
      <c r="DXG137" s="1339"/>
      <c r="DXH137" s="1339"/>
      <c r="DXI137" s="1339"/>
      <c r="DXJ137" s="1339"/>
      <c r="DXK137" s="1339"/>
      <c r="DXL137" s="1339"/>
      <c r="DXM137" s="1339"/>
      <c r="DXN137" s="1339"/>
      <c r="DXO137" s="1339"/>
      <c r="DXP137" s="1339"/>
      <c r="DXQ137" s="1339"/>
      <c r="DXR137" s="1339"/>
      <c r="DXS137" s="1339"/>
      <c r="DXT137" s="1339"/>
      <c r="DXU137" s="1339"/>
      <c r="DXV137" s="1339"/>
      <c r="DXW137" s="1339"/>
      <c r="DXX137" s="1339"/>
      <c r="DXY137" s="1339"/>
      <c r="DXZ137" s="1339"/>
      <c r="DYA137" s="1339"/>
      <c r="DYB137" s="1339"/>
      <c r="DYC137" s="1339"/>
      <c r="DYD137" s="1339"/>
      <c r="DYE137" s="1339"/>
      <c r="DYF137" s="1339"/>
      <c r="DYG137" s="1339"/>
      <c r="DYH137" s="1339"/>
      <c r="DYI137" s="1339"/>
      <c r="DYJ137" s="1339"/>
      <c r="DYK137" s="1339"/>
      <c r="DYL137" s="1339"/>
      <c r="DYM137" s="1339"/>
      <c r="DYN137" s="1339"/>
      <c r="DYO137" s="1339"/>
      <c r="DYP137" s="1339"/>
      <c r="DYQ137" s="1339"/>
      <c r="DYR137" s="1339"/>
      <c r="DYS137" s="1339"/>
      <c r="DYT137" s="1339"/>
      <c r="DYU137" s="1339"/>
      <c r="DYV137" s="1339"/>
      <c r="DYW137" s="1339"/>
      <c r="DYX137" s="1339"/>
      <c r="DYY137" s="1339"/>
      <c r="DYZ137" s="1339"/>
      <c r="DZA137" s="1339"/>
      <c r="DZB137" s="1339"/>
      <c r="DZC137" s="1339"/>
      <c r="DZD137" s="1339"/>
      <c r="DZE137" s="1339"/>
      <c r="DZF137" s="1339"/>
      <c r="DZG137" s="1339"/>
      <c r="DZH137" s="1339"/>
      <c r="DZI137" s="1339"/>
      <c r="DZJ137" s="1339"/>
      <c r="DZK137" s="1339"/>
      <c r="DZL137" s="1339"/>
      <c r="DZM137" s="1339"/>
      <c r="DZN137" s="1339"/>
      <c r="DZO137" s="1339"/>
      <c r="DZP137" s="1339"/>
      <c r="DZQ137" s="1339"/>
      <c r="DZR137" s="1339"/>
      <c r="DZS137" s="1339"/>
      <c r="DZT137" s="1339"/>
      <c r="DZU137" s="1339"/>
      <c r="DZV137" s="1339"/>
      <c r="DZW137" s="1339"/>
      <c r="DZX137" s="1339"/>
      <c r="DZY137" s="1339"/>
      <c r="DZZ137" s="1339"/>
      <c r="EAA137" s="1339"/>
      <c r="EAB137" s="1339"/>
      <c r="EAC137" s="1339"/>
      <c r="EAD137" s="1339"/>
      <c r="EAE137" s="1339"/>
      <c r="EAF137" s="1339"/>
      <c r="EAG137" s="1339"/>
      <c r="EAH137" s="1339"/>
      <c r="EAI137" s="1339"/>
      <c r="EAJ137" s="1339"/>
      <c r="EAK137" s="1339"/>
      <c r="EAL137" s="1339"/>
      <c r="EAM137" s="1339"/>
      <c r="EAN137" s="1339"/>
      <c r="EAO137" s="1339"/>
      <c r="EAP137" s="1339"/>
      <c r="EAQ137" s="1339"/>
      <c r="EAR137" s="1339"/>
      <c r="EAS137" s="1339"/>
      <c r="EAT137" s="1339"/>
      <c r="EAU137" s="1339"/>
      <c r="EAV137" s="1339"/>
      <c r="EAW137" s="1339"/>
      <c r="EAX137" s="1339"/>
      <c r="EAY137" s="1339"/>
      <c r="EAZ137" s="1339"/>
      <c r="EBA137" s="1339"/>
      <c r="EBB137" s="1339"/>
      <c r="EBC137" s="1339"/>
      <c r="EBD137" s="1339"/>
      <c r="EBE137" s="1339"/>
      <c r="EBF137" s="1339"/>
      <c r="EBG137" s="1339"/>
      <c r="EBH137" s="1339"/>
      <c r="EBI137" s="1339"/>
      <c r="EBJ137" s="1339"/>
      <c r="EBK137" s="1339"/>
      <c r="EBL137" s="1339"/>
      <c r="EBM137" s="1339"/>
      <c r="EBN137" s="1339"/>
      <c r="EBO137" s="1339"/>
      <c r="EBP137" s="1339"/>
      <c r="EBQ137" s="1339"/>
      <c r="EBR137" s="1339"/>
      <c r="EBS137" s="1339"/>
      <c r="EBT137" s="1339"/>
      <c r="EBU137" s="1339"/>
      <c r="EBV137" s="1339"/>
      <c r="EBW137" s="1339"/>
      <c r="EBX137" s="1339"/>
      <c r="EBY137" s="1339"/>
      <c r="EBZ137" s="1339"/>
      <c r="ECA137" s="1339"/>
      <c r="ECB137" s="1339"/>
      <c r="ECC137" s="1339"/>
      <c r="ECD137" s="1339"/>
      <c r="ECE137" s="1339"/>
      <c r="ECF137" s="1339"/>
      <c r="ECG137" s="1339"/>
      <c r="ECH137" s="1339"/>
      <c r="ECI137" s="1339"/>
      <c r="ECJ137" s="1339"/>
      <c r="ECK137" s="1339"/>
      <c r="ECL137" s="1339"/>
      <c r="ECM137" s="1339"/>
      <c r="ECN137" s="1339"/>
      <c r="ECO137" s="1339"/>
      <c r="ECP137" s="1339"/>
      <c r="ECQ137" s="1339"/>
      <c r="ECR137" s="1339"/>
      <c r="ECS137" s="1339"/>
      <c r="ECT137" s="1339"/>
      <c r="ECU137" s="1339"/>
      <c r="ECV137" s="1339"/>
      <c r="ECW137" s="1339"/>
      <c r="ECX137" s="1339"/>
      <c r="ECY137" s="1339"/>
      <c r="ECZ137" s="1339"/>
      <c r="EDA137" s="1339"/>
      <c r="EDB137" s="1339"/>
      <c r="EDC137" s="1339"/>
      <c r="EDD137" s="1339"/>
      <c r="EDE137" s="1339"/>
      <c r="EDF137" s="1339"/>
      <c r="EDG137" s="1339"/>
      <c r="EDH137" s="1339"/>
      <c r="EDI137" s="1339"/>
      <c r="EDJ137" s="1339"/>
      <c r="EDK137" s="1339"/>
      <c r="EDL137" s="1339"/>
      <c r="EDM137" s="1339"/>
      <c r="EDN137" s="1339"/>
      <c r="EDO137" s="1339"/>
      <c r="EDP137" s="1339"/>
      <c r="EDQ137" s="1339"/>
      <c r="EDR137" s="1339"/>
      <c r="EDS137" s="1339"/>
      <c r="EDT137" s="1339"/>
      <c r="EDU137" s="1339"/>
      <c r="EDV137" s="1339"/>
      <c r="EDW137" s="1339"/>
      <c r="EDX137" s="1339"/>
      <c r="EDY137" s="1339"/>
      <c r="EDZ137" s="1339"/>
      <c r="EEA137" s="1339"/>
      <c r="EEB137" s="1339"/>
      <c r="EEC137" s="1339"/>
      <c r="EED137" s="1339"/>
      <c r="EEE137" s="1339"/>
      <c r="EEF137" s="1339"/>
      <c r="EEG137" s="1339"/>
      <c r="EEH137" s="1339"/>
      <c r="EEI137" s="1339"/>
      <c r="EEJ137" s="1339"/>
      <c r="EEK137" s="1339"/>
      <c r="EEL137" s="1339"/>
      <c r="EEM137" s="1339"/>
      <c r="EEN137" s="1339"/>
      <c r="EEO137" s="1339"/>
      <c r="EEP137" s="1339"/>
      <c r="EEQ137" s="1339"/>
      <c r="EER137" s="1339"/>
      <c r="EES137" s="1339"/>
      <c r="EET137" s="1339"/>
      <c r="EEU137" s="1339"/>
      <c r="EEV137" s="1339"/>
      <c r="EEW137" s="1339"/>
      <c r="EEX137" s="1339"/>
      <c r="EEY137" s="1339"/>
      <c r="EEZ137" s="1339"/>
      <c r="EFA137" s="1339"/>
      <c r="EFB137" s="1339"/>
      <c r="EFC137" s="1339"/>
      <c r="EFD137" s="1339"/>
      <c r="EFE137" s="1339"/>
      <c r="EFF137" s="1339"/>
      <c r="EFG137" s="1339"/>
      <c r="EFH137" s="1339"/>
      <c r="EFI137" s="1339"/>
      <c r="EFJ137" s="1339"/>
      <c r="EFK137" s="1339"/>
      <c r="EFL137" s="1339"/>
      <c r="EFM137" s="1339"/>
      <c r="EFN137" s="1339"/>
      <c r="EFO137" s="1339"/>
      <c r="EFP137" s="1339"/>
      <c r="EFQ137" s="1339"/>
      <c r="EFR137" s="1339"/>
      <c r="EFS137" s="1339"/>
      <c r="EFT137" s="1339"/>
      <c r="EFU137" s="1339"/>
      <c r="EFV137" s="1339"/>
      <c r="EFW137" s="1339"/>
      <c r="EFX137" s="1339"/>
      <c r="EFY137" s="1339"/>
      <c r="EFZ137" s="1339"/>
      <c r="EGA137" s="1339"/>
      <c r="EGB137" s="1339"/>
      <c r="EGC137" s="1339"/>
      <c r="EGD137" s="1339"/>
      <c r="EGE137" s="1339"/>
      <c r="EGF137" s="1339"/>
      <c r="EGG137" s="1339"/>
      <c r="EGH137" s="1339"/>
      <c r="EGI137" s="1339"/>
      <c r="EGJ137" s="1339"/>
      <c r="EGK137" s="1339"/>
      <c r="EGL137" s="1339"/>
      <c r="EGM137" s="1339"/>
      <c r="EGN137" s="1339"/>
      <c r="EGO137" s="1339"/>
      <c r="EGP137" s="1339"/>
      <c r="EGQ137" s="1339"/>
      <c r="EGR137" s="1339"/>
      <c r="EGS137" s="1339"/>
      <c r="EGT137" s="1339"/>
      <c r="EGU137" s="1339"/>
      <c r="EGV137" s="1339"/>
      <c r="EGW137" s="1339"/>
      <c r="EGX137" s="1339"/>
      <c r="EGY137" s="1339"/>
      <c r="EGZ137" s="1339"/>
      <c r="EHA137" s="1339"/>
      <c r="EHB137" s="1339"/>
      <c r="EHC137" s="1339"/>
      <c r="EHD137" s="1339"/>
      <c r="EHE137" s="1339"/>
      <c r="EHF137" s="1339"/>
      <c r="EHG137" s="1339"/>
      <c r="EHH137" s="1339"/>
      <c r="EHI137" s="1339"/>
      <c r="EHJ137" s="1339"/>
      <c r="EHK137" s="1339"/>
      <c r="EHL137" s="1339"/>
      <c r="EHM137" s="1339"/>
      <c r="EHN137" s="1339"/>
      <c r="EHO137" s="1339"/>
      <c r="EHP137" s="1339"/>
      <c r="EHQ137" s="1339"/>
      <c r="EHR137" s="1339"/>
      <c r="EHS137" s="1339"/>
      <c r="EHT137" s="1339"/>
      <c r="EHU137" s="1339"/>
      <c r="EHV137" s="1339"/>
      <c r="EHW137" s="1339"/>
      <c r="EHX137" s="1339"/>
      <c r="EHY137" s="1339"/>
      <c r="EHZ137" s="1339"/>
      <c r="EIA137" s="1339"/>
      <c r="EIB137" s="1339"/>
      <c r="EIC137" s="1339"/>
      <c r="EID137" s="1339"/>
      <c r="EIE137" s="1339"/>
      <c r="EIF137" s="1339"/>
      <c r="EIG137" s="1339"/>
      <c r="EIH137" s="1339"/>
      <c r="EII137" s="1339"/>
      <c r="EIJ137" s="1339"/>
      <c r="EIK137" s="1339"/>
      <c r="EIL137" s="1339"/>
      <c r="EIM137" s="1339"/>
      <c r="EIN137" s="1339"/>
      <c r="EIO137" s="1339"/>
      <c r="EIP137" s="1339"/>
      <c r="EIQ137" s="1339"/>
      <c r="EIR137" s="1339"/>
      <c r="EIS137" s="1339"/>
      <c r="EIT137" s="1339"/>
      <c r="EIU137" s="1339"/>
      <c r="EIV137" s="1339"/>
      <c r="EIW137" s="1339"/>
      <c r="EIX137" s="1339"/>
      <c r="EIY137" s="1339"/>
      <c r="EIZ137" s="1339"/>
      <c r="EJA137" s="1339"/>
      <c r="EJB137" s="1339"/>
      <c r="EJC137" s="1339"/>
      <c r="EJD137" s="1339"/>
      <c r="EJE137" s="1339"/>
      <c r="EJF137" s="1339"/>
      <c r="EJG137" s="1339"/>
      <c r="EJH137" s="1339"/>
      <c r="EJI137" s="1339"/>
      <c r="EJJ137" s="1339"/>
      <c r="EJK137" s="1339"/>
      <c r="EJL137" s="1339"/>
      <c r="EJM137" s="1339"/>
      <c r="EJN137" s="1339"/>
      <c r="EJO137" s="1339"/>
      <c r="EJP137" s="1339"/>
      <c r="EJQ137" s="1339"/>
      <c r="EJR137" s="1339"/>
      <c r="EJS137" s="1339"/>
      <c r="EJT137" s="1339"/>
      <c r="EJU137" s="1339"/>
      <c r="EJV137" s="1339"/>
      <c r="EJW137" s="1339"/>
      <c r="EJX137" s="1339"/>
      <c r="EJY137" s="1339"/>
      <c r="EJZ137" s="1339"/>
      <c r="EKA137" s="1339"/>
      <c r="EKB137" s="1339"/>
      <c r="EKC137" s="1339"/>
      <c r="EKD137" s="1339"/>
      <c r="EKE137" s="1339"/>
      <c r="EKF137" s="1339"/>
      <c r="EKG137" s="1339"/>
      <c r="EKH137" s="1339"/>
      <c r="EKI137" s="1339"/>
      <c r="EKJ137" s="1339"/>
      <c r="EKK137" s="1339"/>
      <c r="EKL137" s="1339"/>
      <c r="EKM137" s="1339"/>
      <c r="EKN137" s="1339"/>
      <c r="EKO137" s="1339"/>
      <c r="EKP137" s="1339"/>
      <c r="EKQ137" s="1339"/>
      <c r="EKR137" s="1339"/>
      <c r="EKS137" s="1339"/>
      <c r="EKT137" s="1339"/>
      <c r="EKU137" s="1339"/>
      <c r="EKV137" s="1339"/>
      <c r="EKW137" s="1339"/>
      <c r="EKX137" s="1339"/>
      <c r="EKY137" s="1339"/>
      <c r="EKZ137" s="1339"/>
      <c r="ELA137" s="1339"/>
      <c r="ELB137" s="1339"/>
      <c r="ELC137" s="1339"/>
      <c r="ELD137" s="1339"/>
      <c r="ELE137" s="1339"/>
      <c r="ELF137" s="1339"/>
      <c r="ELG137" s="1339"/>
      <c r="ELH137" s="1339"/>
      <c r="ELI137" s="1339"/>
      <c r="ELJ137" s="1339"/>
      <c r="ELK137" s="1339"/>
      <c r="ELL137" s="1339"/>
      <c r="ELM137" s="1339"/>
      <c r="ELN137" s="1339"/>
      <c r="ELO137" s="1339"/>
      <c r="ELP137" s="1339"/>
      <c r="ELQ137" s="1339"/>
      <c r="ELR137" s="1339"/>
      <c r="ELS137" s="1339"/>
      <c r="ELT137" s="1339"/>
      <c r="ELU137" s="1339"/>
      <c r="ELV137" s="1339"/>
      <c r="ELW137" s="1339"/>
      <c r="ELX137" s="1339"/>
      <c r="ELY137" s="1339"/>
      <c r="ELZ137" s="1339"/>
      <c r="EMA137" s="1339"/>
      <c r="EMB137" s="1339"/>
      <c r="EMC137" s="1339"/>
      <c r="EMD137" s="1339"/>
      <c r="EME137" s="1339"/>
      <c r="EMF137" s="1339"/>
      <c r="EMG137" s="1339"/>
      <c r="EMH137" s="1339"/>
      <c r="EMI137" s="1339"/>
      <c r="EMJ137" s="1339"/>
      <c r="EMK137" s="1339"/>
      <c r="EML137" s="1339"/>
      <c r="EMM137" s="1339"/>
      <c r="EMN137" s="1339"/>
      <c r="EMO137" s="1339"/>
      <c r="EMP137" s="1339"/>
      <c r="EMQ137" s="1339"/>
      <c r="EMR137" s="1339"/>
      <c r="EMS137" s="1339"/>
      <c r="EMT137" s="1339"/>
      <c r="EMU137" s="1339"/>
      <c r="EMV137" s="1339"/>
      <c r="EMW137" s="1339"/>
      <c r="EMX137" s="1339"/>
      <c r="EMY137" s="1339"/>
      <c r="EMZ137" s="1339"/>
      <c r="ENA137" s="1339"/>
      <c r="ENB137" s="1339"/>
      <c r="ENC137" s="1339"/>
      <c r="END137" s="1339"/>
      <c r="ENE137" s="1339"/>
      <c r="ENF137" s="1339"/>
      <c r="ENG137" s="1339"/>
      <c r="ENH137" s="1339"/>
      <c r="ENI137" s="1339"/>
      <c r="ENJ137" s="1339"/>
      <c r="ENK137" s="1339"/>
      <c r="ENL137" s="1339"/>
      <c r="ENM137" s="1339"/>
      <c r="ENN137" s="1339"/>
      <c r="ENO137" s="1339"/>
      <c r="ENP137" s="1339"/>
      <c r="ENQ137" s="1339"/>
      <c r="ENR137" s="1339"/>
      <c r="ENS137" s="1339"/>
      <c r="ENT137" s="1339"/>
      <c r="ENU137" s="1339"/>
      <c r="ENV137" s="1339"/>
      <c r="ENW137" s="1339"/>
      <c r="ENX137" s="1339"/>
      <c r="ENY137" s="1339"/>
      <c r="ENZ137" s="1339"/>
      <c r="EOA137" s="1339"/>
      <c r="EOB137" s="1339"/>
      <c r="EOC137" s="1339"/>
      <c r="EOD137" s="1339"/>
      <c r="EOE137" s="1339"/>
      <c r="EOF137" s="1339"/>
      <c r="EOG137" s="1339"/>
      <c r="EOH137" s="1339"/>
      <c r="EOI137" s="1339"/>
      <c r="EOJ137" s="1339"/>
      <c r="EOK137" s="1339"/>
      <c r="EOL137" s="1339"/>
      <c r="EOM137" s="1339"/>
      <c r="EON137" s="1339"/>
      <c r="EOO137" s="1339"/>
      <c r="EOP137" s="1339"/>
      <c r="EOQ137" s="1339"/>
      <c r="EOR137" s="1339"/>
      <c r="EOS137" s="1339"/>
      <c r="EOT137" s="1339"/>
      <c r="EOU137" s="1339"/>
      <c r="EOV137" s="1339"/>
      <c r="EOW137" s="1339"/>
      <c r="EOX137" s="1339"/>
      <c r="EOY137" s="1339"/>
      <c r="EOZ137" s="1339"/>
      <c r="EPA137" s="1339"/>
      <c r="EPB137" s="1339"/>
      <c r="EPC137" s="1339"/>
      <c r="EPD137" s="1339"/>
      <c r="EPE137" s="1339"/>
      <c r="EPF137" s="1339"/>
      <c r="EPG137" s="1339"/>
      <c r="EPH137" s="1339"/>
      <c r="EPI137" s="1339"/>
      <c r="EPJ137" s="1339"/>
      <c r="EPK137" s="1339"/>
      <c r="EPL137" s="1339"/>
      <c r="EPM137" s="1339"/>
      <c r="EPN137" s="1339"/>
      <c r="EPO137" s="1339"/>
      <c r="EPP137" s="1339"/>
      <c r="EPQ137" s="1339"/>
      <c r="EPR137" s="1339"/>
      <c r="EPS137" s="1339"/>
      <c r="EPT137" s="1339"/>
      <c r="EPU137" s="1339"/>
      <c r="EPV137" s="1339"/>
      <c r="EPW137" s="1339"/>
      <c r="EPX137" s="1339"/>
      <c r="EPY137" s="1339"/>
      <c r="EPZ137" s="1339"/>
      <c r="EQA137" s="1339"/>
      <c r="EQB137" s="1339"/>
      <c r="EQC137" s="1339"/>
      <c r="EQD137" s="1339"/>
      <c r="EQE137" s="1339"/>
      <c r="EQF137" s="1339"/>
      <c r="EQG137" s="1339"/>
      <c r="EQH137" s="1339"/>
      <c r="EQI137" s="1339"/>
      <c r="EQJ137" s="1339"/>
      <c r="EQK137" s="1339"/>
      <c r="EQL137" s="1339"/>
      <c r="EQM137" s="1339"/>
      <c r="EQN137" s="1339"/>
      <c r="EQO137" s="1339"/>
      <c r="EQP137" s="1339"/>
      <c r="EQQ137" s="1339"/>
      <c r="EQR137" s="1339"/>
      <c r="EQS137" s="1339"/>
      <c r="EQT137" s="1339"/>
      <c r="EQU137" s="1339"/>
      <c r="EQV137" s="1339"/>
      <c r="EQW137" s="1339"/>
      <c r="EQX137" s="1339"/>
      <c r="EQY137" s="1339"/>
      <c r="EQZ137" s="1339"/>
      <c r="ERA137" s="1339"/>
      <c r="ERB137" s="1339"/>
      <c r="ERC137" s="1339"/>
      <c r="ERD137" s="1339"/>
      <c r="ERE137" s="1339"/>
      <c r="ERF137" s="1339"/>
      <c r="ERG137" s="1339"/>
      <c r="ERH137" s="1339"/>
      <c r="ERI137" s="1339"/>
      <c r="ERJ137" s="1339"/>
      <c r="ERK137" s="1339"/>
      <c r="ERL137" s="1339"/>
      <c r="ERM137" s="1339"/>
      <c r="ERN137" s="1339"/>
      <c r="ERO137" s="1339"/>
      <c r="ERP137" s="1339"/>
      <c r="ERQ137" s="1339"/>
      <c r="ERR137" s="1339"/>
      <c r="ERS137" s="1339"/>
      <c r="ERT137" s="1339"/>
      <c r="ERU137" s="1339"/>
      <c r="ERV137" s="1339"/>
      <c r="ERW137" s="1339"/>
      <c r="ERX137" s="1339"/>
      <c r="ERY137" s="1339"/>
      <c r="ERZ137" s="1339"/>
      <c r="ESA137" s="1339"/>
      <c r="ESB137" s="1339"/>
      <c r="ESC137" s="1339"/>
      <c r="ESD137" s="1339"/>
      <c r="ESE137" s="1339"/>
      <c r="ESF137" s="1339"/>
      <c r="ESG137" s="1339"/>
      <c r="ESH137" s="1339"/>
      <c r="ESI137" s="1339"/>
      <c r="ESJ137" s="1339"/>
      <c r="ESK137" s="1339"/>
      <c r="ESL137" s="1339"/>
      <c r="ESM137" s="1339"/>
      <c r="ESN137" s="1339"/>
      <c r="ESO137" s="1339"/>
      <c r="ESP137" s="1339"/>
      <c r="ESQ137" s="1339"/>
      <c r="ESR137" s="1339"/>
      <c r="ESS137" s="1339"/>
      <c r="EST137" s="1339"/>
      <c r="ESU137" s="1339"/>
      <c r="ESV137" s="1339"/>
      <c r="ESW137" s="1339"/>
      <c r="ESX137" s="1339"/>
      <c r="ESY137" s="1339"/>
      <c r="ESZ137" s="1339"/>
      <c r="ETA137" s="1339"/>
      <c r="ETB137" s="1339"/>
      <c r="ETC137" s="1339"/>
      <c r="ETD137" s="1339"/>
      <c r="ETE137" s="1339"/>
      <c r="ETF137" s="1339"/>
      <c r="ETG137" s="1339"/>
      <c r="ETH137" s="1339"/>
      <c r="ETI137" s="1339"/>
      <c r="ETJ137" s="1339"/>
      <c r="ETK137" s="1339"/>
      <c r="ETL137" s="1339"/>
      <c r="ETM137" s="1339"/>
      <c r="ETN137" s="1339"/>
      <c r="ETO137" s="1339"/>
      <c r="ETP137" s="1339"/>
      <c r="ETQ137" s="1339"/>
      <c r="ETR137" s="1339"/>
      <c r="ETS137" s="1339"/>
      <c r="ETT137" s="1339"/>
      <c r="ETU137" s="1339"/>
      <c r="ETV137" s="1339"/>
      <c r="ETW137" s="1339"/>
      <c r="ETX137" s="1339"/>
      <c r="ETY137" s="1339"/>
      <c r="ETZ137" s="1339"/>
      <c r="EUA137" s="1339"/>
      <c r="EUB137" s="1339"/>
      <c r="EUC137" s="1339"/>
      <c r="EUD137" s="1339"/>
      <c r="EUE137" s="1339"/>
      <c r="EUF137" s="1339"/>
      <c r="EUG137" s="1339"/>
      <c r="EUH137" s="1339"/>
      <c r="EUI137" s="1339"/>
      <c r="EUJ137" s="1339"/>
      <c r="EUK137" s="1339"/>
      <c r="EUL137" s="1339"/>
      <c r="EUM137" s="1339"/>
      <c r="EUN137" s="1339"/>
      <c r="EUO137" s="1339"/>
      <c r="EUP137" s="1339"/>
      <c r="EUQ137" s="1339"/>
      <c r="EUR137" s="1339"/>
      <c r="EUS137" s="1339"/>
      <c r="EUT137" s="1339"/>
      <c r="EUU137" s="1339"/>
      <c r="EUV137" s="1339"/>
      <c r="EUW137" s="1339"/>
      <c r="EUX137" s="1339"/>
      <c r="EUY137" s="1339"/>
      <c r="EUZ137" s="1339"/>
      <c r="EVA137" s="1339"/>
      <c r="EVB137" s="1339"/>
      <c r="EVC137" s="1339"/>
      <c r="EVD137" s="1339"/>
      <c r="EVE137" s="1339"/>
      <c r="EVF137" s="1339"/>
      <c r="EVG137" s="1339"/>
      <c r="EVH137" s="1339"/>
      <c r="EVI137" s="1339"/>
      <c r="EVJ137" s="1339"/>
      <c r="EVK137" s="1339"/>
      <c r="EVL137" s="1339"/>
      <c r="EVM137" s="1339"/>
      <c r="EVN137" s="1339"/>
      <c r="EVO137" s="1339"/>
      <c r="EVP137" s="1339"/>
      <c r="EVQ137" s="1339"/>
      <c r="EVR137" s="1339"/>
      <c r="EVS137" s="1339"/>
      <c r="EVT137" s="1339"/>
      <c r="EVU137" s="1339"/>
      <c r="EVV137" s="1339"/>
      <c r="EVW137" s="1339"/>
      <c r="EVX137" s="1339"/>
      <c r="EVY137" s="1339"/>
      <c r="EVZ137" s="1339"/>
      <c r="EWA137" s="1339"/>
      <c r="EWB137" s="1339"/>
      <c r="EWC137" s="1339"/>
      <c r="EWD137" s="1339"/>
      <c r="EWE137" s="1339"/>
      <c r="EWF137" s="1339"/>
      <c r="EWG137" s="1339"/>
      <c r="EWH137" s="1339"/>
      <c r="EWI137" s="1339"/>
      <c r="EWJ137" s="1339"/>
      <c r="EWK137" s="1339"/>
      <c r="EWL137" s="1339"/>
      <c r="EWM137" s="1339"/>
      <c r="EWN137" s="1339"/>
      <c r="EWO137" s="1339"/>
      <c r="EWP137" s="1339"/>
      <c r="EWQ137" s="1339"/>
      <c r="EWR137" s="1339"/>
      <c r="EWS137" s="1339"/>
      <c r="EWT137" s="1339"/>
      <c r="EWU137" s="1339"/>
      <c r="EWV137" s="1339"/>
      <c r="EWW137" s="1339"/>
      <c r="EWX137" s="1339"/>
      <c r="EWY137" s="1339"/>
      <c r="EWZ137" s="1339"/>
      <c r="EXA137" s="1339"/>
      <c r="EXB137" s="1339"/>
      <c r="EXC137" s="1339"/>
      <c r="EXD137" s="1339"/>
      <c r="EXE137" s="1339"/>
      <c r="EXF137" s="1339"/>
      <c r="EXG137" s="1339"/>
      <c r="EXH137" s="1339"/>
      <c r="EXI137" s="1339"/>
      <c r="EXJ137" s="1339"/>
      <c r="EXK137" s="1339"/>
      <c r="EXL137" s="1339"/>
      <c r="EXM137" s="1339"/>
      <c r="EXN137" s="1339"/>
      <c r="EXO137" s="1339"/>
      <c r="EXP137" s="1339"/>
      <c r="EXQ137" s="1339"/>
      <c r="EXR137" s="1339"/>
      <c r="EXS137" s="1339"/>
      <c r="EXT137" s="1339"/>
      <c r="EXU137" s="1339"/>
      <c r="EXV137" s="1339"/>
      <c r="EXW137" s="1339"/>
      <c r="EXX137" s="1339"/>
      <c r="EXY137" s="1339"/>
      <c r="EXZ137" s="1339"/>
      <c r="EYA137" s="1339"/>
      <c r="EYB137" s="1339"/>
      <c r="EYC137" s="1339"/>
      <c r="EYD137" s="1339"/>
      <c r="EYE137" s="1339"/>
      <c r="EYF137" s="1339"/>
      <c r="EYG137" s="1339"/>
      <c r="EYH137" s="1339"/>
      <c r="EYI137" s="1339"/>
      <c r="EYJ137" s="1339"/>
      <c r="EYK137" s="1339"/>
      <c r="EYL137" s="1339"/>
      <c r="EYM137" s="1339"/>
      <c r="EYN137" s="1339"/>
      <c r="EYO137" s="1339"/>
      <c r="EYP137" s="1339"/>
      <c r="EYQ137" s="1339"/>
      <c r="EYR137" s="1339"/>
      <c r="EYS137" s="1339"/>
      <c r="EYT137" s="1339"/>
      <c r="EYU137" s="1339"/>
      <c r="EYV137" s="1339"/>
      <c r="EYW137" s="1339"/>
      <c r="EYX137" s="1339"/>
      <c r="EYY137" s="1339"/>
      <c r="EYZ137" s="1339"/>
      <c r="EZA137" s="1339"/>
      <c r="EZB137" s="1339"/>
      <c r="EZC137" s="1339"/>
      <c r="EZD137" s="1339"/>
      <c r="EZE137" s="1339"/>
      <c r="EZF137" s="1339"/>
      <c r="EZG137" s="1339"/>
      <c r="EZH137" s="1339"/>
      <c r="EZI137" s="1339"/>
      <c r="EZJ137" s="1339"/>
      <c r="EZK137" s="1339"/>
      <c r="EZL137" s="1339"/>
      <c r="EZM137" s="1339"/>
      <c r="EZN137" s="1339"/>
      <c r="EZO137" s="1339"/>
      <c r="EZP137" s="1339"/>
      <c r="EZQ137" s="1339"/>
      <c r="EZR137" s="1339"/>
      <c r="EZS137" s="1339"/>
      <c r="EZT137" s="1339"/>
      <c r="EZU137" s="1339"/>
      <c r="EZV137" s="1339"/>
      <c r="EZW137" s="1339"/>
      <c r="EZX137" s="1339"/>
      <c r="EZY137" s="1339"/>
      <c r="EZZ137" s="1339"/>
      <c r="FAA137" s="1339"/>
      <c r="FAB137" s="1339"/>
      <c r="FAC137" s="1339"/>
      <c r="FAD137" s="1339"/>
      <c r="FAE137" s="1339"/>
      <c r="FAF137" s="1339"/>
      <c r="FAG137" s="1339"/>
      <c r="FAH137" s="1339"/>
      <c r="FAI137" s="1339"/>
      <c r="FAJ137" s="1339"/>
      <c r="FAK137" s="1339"/>
      <c r="FAL137" s="1339"/>
      <c r="FAM137" s="1339"/>
      <c r="FAN137" s="1339"/>
      <c r="FAO137" s="1339"/>
      <c r="FAP137" s="1339"/>
      <c r="FAQ137" s="1339"/>
      <c r="FAR137" s="1339"/>
      <c r="FAS137" s="1339"/>
      <c r="FAT137" s="1339"/>
      <c r="FAU137" s="1339"/>
      <c r="FAV137" s="1339"/>
      <c r="FAW137" s="1339"/>
      <c r="FAX137" s="1339"/>
      <c r="FAY137" s="1339"/>
      <c r="FAZ137" s="1339"/>
      <c r="FBA137" s="1339"/>
      <c r="FBB137" s="1339"/>
      <c r="FBC137" s="1339"/>
      <c r="FBD137" s="1339"/>
      <c r="FBE137" s="1339"/>
      <c r="FBF137" s="1339"/>
      <c r="FBG137" s="1339"/>
      <c r="FBH137" s="1339"/>
      <c r="FBI137" s="1339"/>
      <c r="FBJ137" s="1339"/>
      <c r="FBK137" s="1339"/>
      <c r="FBL137" s="1339"/>
      <c r="FBM137" s="1339"/>
      <c r="FBN137" s="1339"/>
      <c r="FBO137" s="1339"/>
      <c r="FBP137" s="1339"/>
      <c r="FBQ137" s="1339"/>
      <c r="FBR137" s="1339"/>
      <c r="FBS137" s="1339"/>
      <c r="FBT137" s="1339"/>
      <c r="FBU137" s="1339"/>
      <c r="FBV137" s="1339"/>
      <c r="FBW137" s="1339"/>
      <c r="FBX137" s="1339"/>
      <c r="FBY137" s="1339"/>
      <c r="FBZ137" s="1339"/>
      <c r="FCA137" s="1339"/>
      <c r="FCB137" s="1339"/>
      <c r="FCC137" s="1339"/>
      <c r="FCD137" s="1339"/>
      <c r="FCE137" s="1339"/>
      <c r="FCF137" s="1339"/>
      <c r="FCG137" s="1339"/>
      <c r="FCH137" s="1339"/>
      <c r="FCI137" s="1339"/>
      <c r="FCJ137" s="1339"/>
      <c r="FCK137" s="1339"/>
      <c r="FCL137" s="1339"/>
      <c r="FCM137" s="1339"/>
      <c r="FCN137" s="1339"/>
      <c r="FCO137" s="1339"/>
      <c r="FCP137" s="1339"/>
      <c r="FCQ137" s="1339"/>
      <c r="FCR137" s="1339"/>
      <c r="FCS137" s="1339"/>
      <c r="FCT137" s="1339"/>
      <c r="FCU137" s="1339"/>
      <c r="FCV137" s="1339"/>
      <c r="FCW137" s="1339"/>
      <c r="FCX137" s="1339"/>
      <c r="FCY137" s="1339"/>
      <c r="FCZ137" s="1339"/>
      <c r="FDA137" s="1339"/>
      <c r="FDB137" s="1339"/>
      <c r="FDC137" s="1339"/>
      <c r="FDD137" s="1339"/>
      <c r="FDE137" s="1339"/>
      <c r="FDF137" s="1339"/>
      <c r="FDG137" s="1339"/>
      <c r="FDH137" s="1339"/>
      <c r="FDI137" s="1339"/>
      <c r="FDJ137" s="1339"/>
      <c r="FDK137" s="1339"/>
      <c r="FDL137" s="1339"/>
      <c r="FDM137" s="1339"/>
      <c r="FDN137" s="1339"/>
      <c r="FDO137" s="1339"/>
      <c r="FDP137" s="1339"/>
      <c r="FDQ137" s="1339"/>
      <c r="FDR137" s="1339"/>
      <c r="FDS137" s="1339"/>
      <c r="FDT137" s="1339"/>
      <c r="FDU137" s="1339"/>
      <c r="FDV137" s="1339"/>
      <c r="FDW137" s="1339"/>
      <c r="FDX137" s="1339"/>
      <c r="FDY137" s="1339"/>
      <c r="FDZ137" s="1339"/>
      <c r="FEA137" s="1339"/>
      <c r="FEB137" s="1339"/>
      <c r="FEC137" s="1339"/>
      <c r="FED137" s="1339"/>
      <c r="FEE137" s="1339"/>
      <c r="FEF137" s="1339"/>
      <c r="FEG137" s="1339"/>
      <c r="FEH137" s="1339"/>
      <c r="FEI137" s="1339"/>
      <c r="FEJ137" s="1339"/>
      <c r="FEK137" s="1339"/>
      <c r="FEL137" s="1339"/>
      <c r="FEM137" s="1339"/>
      <c r="FEN137" s="1339"/>
      <c r="FEO137" s="1339"/>
      <c r="FEP137" s="1339"/>
      <c r="FEQ137" s="1339"/>
      <c r="FER137" s="1339"/>
      <c r="FES137" s="1339"/>
      <c r="FET137" s="1339"/>
      <c r="FEU137" s="1339"/>
      <c r="FEV137" s="1339"/>
      <c r="FEW137" s="1339"/>
      <c r="FEX137" s="1339"/>
      <c r="FEY137" s="1339"/>
      <c r="FEZ137" s="1339"/>
      <c r="FFA137" s="1339"/>
      <c r="FFB137" s="1339"/>
      <c r="FFC137" s="1339"/>
      <c r="FFD137" s="1339"/>
      <c r="FFE137" s="1339"/>
      <c r="FFF137" s="1339"/>
      <c r="FFG137" s="1339"/>
      <c r="FFH137" s="1339"/>
      <c r="FFI137" s="1339"/>
      <c r="FFJ137" s="1339"/>
      <c r="FFK137" s="1339"/>
      <c r="FFL137" s="1339"/>
      <c r="FFM137" s="1339"/>
      <c r="FFN137" s="1339"/>
      <c r="FFO137" s="1339"/>
      <c r="FFP137" s="1339"/>
      <c r="FFQ137" s="1339"/>
      <c r="FFR137" s="1339"/>
      <c r="FFS137" s="1339"/>
      <c r="FFT137" s="1339"/>
      <c r="FFU137" s="1339"/>
      <c r="FFV137" s="1339"/>
      <c r="FFW137" s="1339"/>
      <c r="FFX137" s="1339"/>
      <c r="FFY137" s="1339"/>
      <c r="FFZ137" s="1339"/>
      <c r="FGA137" s="1339"/>
      <c r="FGB137" s="1339"/>
      <c r="FGC137" s="1339"/>
      <c r="FGD137" s="1339"/>
      <c r="FGE137" s="1339"/>
      <c r="FGF137" s="1339"/>
      <c r="FGG137" s="1339"/>
      <c r="FGH137" s="1339"/>
      <c r="FGI137" s="1339"/>
      <c r="FGJ137" s="1339"/>
      <c r="FGK137" s="1339"/>
      <c r="FGL137" s="1339"/>
      <c r="FGM137" s="1339"/>
      <c r="FGN137" s="1339"/>
      <c r="FGO137" s="1339"/>
      <c r="FGP137" s="1339"/>
      <c r="FGQ137" s="1339"/>
      <c r="FGR137" s="1339"/>
      <c r="FGS137" s="1339"/>
      <c r="FGT137" s="1339"/>
      <c r="FGU137" s="1339"/>
      <c r="FGV137" s="1339"/>
      <c r="FGW137" s="1339"/>
      <c r="FGX137" s="1339"/>
      <c r="FGY137" s="1339"/>
      <c r="FGZ137" s="1339"/>
      <c r="FHA137" s="1339"/>
      <c r="FHB137" s="1339"/>
      <c r="FHC137" s="1339"/>
      <c r="FHD137" s="1339"/>
      <c r="FHE137" s="1339"/>
      <c r="FHF137" s="1339"/>
      <c r="FHG137" s="1339"/>
      <c r="FHH137" s="1339"/>
      <c r="FHI137" s="1339"/>
      <c r="FHJ137" s="1339"/>
      <c r="FHK137" s="1339"/>
      <c r="FHL137" s="1339"/>
      <c r="FHM137" s="1339"/>
      <c r="FHN137" s="1339"/>
      <c r="FHO137" s="1339"/>
      <c r="FHP137" s="1339"/>
      <c r="FHQ137" s="1339"/>
      <c r="FHR137" s="1339"/>
      <c r="FHS137" s="1339"/>
      <c r="FHT137" s="1339"/>
      <c r="FHU137" s="1339"/>
      <c r="FHV137" s="1339"/>
      <c r="FHW137" s="1339"/>
      <c r="FHX137" s="1339"/>
      <c r="FHY137" s="1339"/>
      <c r="FHZ137" s="1339"/>
      <c r="FIA137" s="1339"/>
      <c r="FIB137" s="1339"/>
      <c r="FIC137" s="1339"/>
      <c r="FID137" s="1339"/>
      <c r="FIE137" s="1339"/>
      <c r="FIF137" s="1339"/>
      <c r="FIG137" s="1339"/>
      <c r="FIH137" s="1339"/>
      <c r="FII137" s="1339"/>
      <c r="FIJ137" s="1339"/>
      <c r="FIK137" s="1339"/>
      <c r="FIL137" s="1339"/>
      <c r="FIM137" s="1339"/>
      <c r="FIN137" s="1339"/>
      <c r="FIO137" s="1339"/>
      <c r="FIP137" s="1339"/>
      <c r="FIQ137" s="1339"/>
      <c r="FIR137" s="1339"/>
      <c r="FIS137" s="1339"/>
      <c r="FIT137" s="1339"/>
      <c r="FIU137" s="1339"/>
      <c r="FIV137" s="1339"/>
      <c r="FIW137" s="1339"/>
      <c r="FIX137" s="1339"/>
      <c r="FIY137" s="1339"/>
      <c r="FIZ137" s="1339"/>
      <c r="FJA137" s="1339"/>
      <c r="FJB137" s="1339"/>
      <c r="FJC137" s="1339"/>
      <c r="FJD137" s="1339"/>
      <c r="FJE137" s="1339"/>
      <c r="FJF137" s="1339"/>
      <c r="FJG137" s="1339"/>
      <c r="FJH137" s="1339"/>
      <c r="FJI137" s="1339"/>
      <c r="FJJ137" s="1339"/>
      <c r="FJK137" s="1339"/>
      <c r="FJL137" s="1339"/>
      <c r="FJM137" s="1339"/>
      <c r="FJN137" s="1339"/>
      <c r="FJO137" s="1339"/>
      <c r="FJP137" s="1339"/>
      <c r="FJQ137" s="1339"/>
      <c r="FJR137" s="1339"/>
      <c r="FJS137" s="1339"/>
      <c r="FJT137" s="1339"/>
      <c r="FJU137" s="1339"/>
      <c r="FJV137" s="1339"/>
      <c r="FJW137" s="1339"/>
      <c r="FJX137" s="1339"/>
      <c r="FJY137" s="1339"/>
      <c r="FJZ137" s="1339"/>
      <c r="FKA137" s="1339"/>
      <c r="FKB137" s="1339"/>
      <c r="FKC137" s="1339"/>
      <c r="FKD137" s="1339"/>
      <c r="FKE137" s="1339"/>
      <c r="FKF137" s="1339"/>
      <c r="FKG137" s="1339"/>
      <c r="FKH137" s="1339"/>
      <c r="FKI137" s="1339"/>
      <c r="FKJ137" s="1339"/>
      <c r="FKK137" s="1339"/>
      <c r="FKL137" s="1339"/>
      <c r="FKM137" s="1339"/>
      <c r="FKN137" s="1339"/>
      <c r="FKO137" s="1339"/>
      <c r="FKP137" s="1339"/>
      <c r="FKQ137" s="1339"/>
      <c r="FKR137" s="1339"/>
      <c r="FKS137" s="1339"/>
      <c r="FKT137" s="1339"/>
      <c r="FKU137" s="1339"/>
      <c r="FKV137" s="1339"/>
      <c r="FKW137" s="1339"/>
      <c r="FKX137" s="1339"/>
      <c r="FKY137" s="1339"/>
      <c r="FKZ137" s="1339"/>
      <c r="FLA137" s="1339"/>
      <c r="FLB137" s="1339"/>
      <c r="FLC137" s="1339"/>
      <c r="FLD137" s="1339"/>
      <c r="FLE137" s="1339"/>
      <c r="FLF137" s="1339"/>
      <c r="FLG137" s="1339"/>
      <c r="FLH137" s="1339"/>
      <c r="FLI137" s="1339"/>
      <c r="FLJ137" s="1339"/>
      <c r="FLK137" s="1339"/>
      <c r="FLL137" s="1339"/>
      <c r="FLM137" s="1339"/>
      <c r="FLN137" s="1339"/>
      <c r="FLO137" s="1339"/>
      <c r="FLP137" s="1339"/>
      <c r="FLQ137" s="1339"/>
      <c r="FLR137" s="1339"/>
      <c r="FLS137" s="1339"/>
      <c r="FLT137" s="1339"/>
      <c r="FLU137" s="1339"/>
      <c r="FLV137" s="1339"/>
      <c r="FLW137" s="1339"/>
      <c r="FLX137" s="1339"/>
      <c r="FLY137" s="1339"/>
      <c r="FLZ137" s="1339"/>
      <c r="FMA137" s="1339"/>
      <c r="FMB137" s="1339"/>
      <c r="FMC137" s="1339"/>
      <c r="FMD137" s="1339"/>
      <c r="FME137" s="1339"/>
      <c r="FMF137" s="1339"/>
      <c r="FMG137" s="1339"/>
      <c r="FMH137" s="1339"/>
      <c r="FMI137" s="1339"/>
      <c r="FMJ137" s="1339"/>
      <c r="FMK137" s="1339"/>
      <c r="FML137" s="1339"/>
      <c r="FMM137" s="1339"/>
      <c r="FMN137" s="1339"/>
      <c r="FMO137" s="1339"/>
      <c r="FMP137" s="1339"/>
      <c r="FMQ137" s="1339"/>
      <c r="FMR137" s="1339"/>
      <c r="FMS137" s="1339"/>
      <c r="FMT137" s="1339"/>
      <c r="FMU137" s="1339"/>
      <c r="FMV137" s="1339"/>
      <c r="FMW137" s="1339"/>
      <c r="FMX137" s="1339"/>
      <c r="FMY137" s="1339"/>
      <c r="FMZ137" s="1339"/>
      <c r="FNA137" s="1339"/>
      <c r="FNB137" s="1339"/>
      <c r="FNC137" s="1339"/>
      <c r="FND137" s="1339"/>
      <c r="FNE137" s="1339"/>
      <c r="FNF137" s="1339"/>
      <c r="FNG137" s="1339"/>
      <c r="FNH137" s="1339"/>
      <c r="FNI137" s="1339"/>
      <c r="FNJ137" s="1339"/>
      <c r="FNK137" s="1339"/>
      <c r="FNL137" s="1339"/>
      <c r="FNM137" s="1339"/>
      <c r="FNN137" s="1339"/>
      <c r="FNO137" s="1339"/>
      <c r="FNP137" s="1339"/>
      <c r="FNQ137" s="1339"/>
      <c r="FNR137" s="1339"/>
      <c r="FNS137" s="1339"/>
      <c r="FNT137" s="1339"/>
      <c r="FNU137" s="1339"/>
      <c r="FNV137" s="1339"/>
      <c r="FNW137" s="1339"/>
      <c r="FNX137" s="1339"/>
      <c r="FNY137" s="1339"/>
      <c r="FNZ137" s="1339"/>
      <c r="FOA137" s="1339"/>
      <c r="FOB137" s="1339"/>
      <c r="FOC137" s="1339"/>
      <c r="FOD137" s="1339"/>
      <c r="FOE137" s="1339"/>
      <c r="FOF137" s="1339"/>
      <c r="FOG137" s="1339"/>
      <c r="FOH137" s="1339"/>
      <c r="FOI137" s="1339"/>
      <c r="FOJ137" s="1339"/>
      <c r="FOK137" s="1339"/>
      <c r="FOL137" s="1339"/>
      <c r="FOM137" s="1339"/>
      <c r="FON137" s="1339"/>
      <c r="FOO137" s="1339"/>
      <c r="FOP137" s="1339"/>
      <c r="FOQ137" s="1339"/>
      <c r="FOR137" s="1339"/>
      <c r="FOS137" s="1339"/>
      <c r="FOT137" s="1339"/>
      <c r="FOU137" s="1339"/>
      <c r="FOV137" s="1339"/>
      <c r="FOW137" s="1339"/>
      <c r="FOX137" s="1339"/>
      <c r="FOY137" s="1339"/>
      <c r="FOZ137" s="1339"/>
      <c r="FPA137" s="1339"/>
      <c r="FPB137" s="1339"/>
      <c r="FPC137" s="1339"/>
      <c r="FPD137" s="1339"/>
      <c r="FPE137" s="1339"/>
      <c r="FPF137" s="1339"/>
      <c r="FPG137" s="1339"/>
      <c r="FPH137" s="1339"/>
      <c r="FPI137" s="1339"/>
      <c r="FPJ137" s="1339"/>
      <c r="FPK137" s="1339"/>
      <c r="FPL137" s="1339"/>
      <c r="FPM137" s="1339"/>
      <c r="FPN137" s="1339"/>
      <c r="FPO137" s="1339"/>
      <c r="FPP137" s="1339"/>
      <c r="FPQ137" s="1339"/>
      <c r="FPR137" s="1339"/>
      <c r="FPS137" s="1339"/>
      <c r="FPT137" s="1339"/>
      <c r="FPU137" s="1339"/>
      <c r="FPV137" s="1339"/>
      <c r="FPW137" s="1339"/>
      <c r="FPX137" s="1339"/>
      <c r="FPY137" s="1339"/>
      <c r="FPZ137" s="1339"/>
      <c r="FQA137" s="1339"/>
      <c r="FQB137" s="1339"/>
      <c r="FQC137" s="1339"/>
      <c r="FQD137" s="1339"/>
      <c r="FQE137" s="1339"/>
      <c r="FQF137" s="1339"/>
      <c r="FQG137" s="1339"/>
      <c r="FQH137" s="1339"/>
      <c r="FQI137" s="1339"/>
      <c r="FQJ137" s="1339"/>
      <c r="FQK137" s="1339"/>
      <c r="FQL137" s="1339"/>
      <c r="FQM137" s="1339"/>
      <c r="FQN137" s="1339"/>
      <c r="FQO137" s="1339"/>
      <c r="FQP137" s="1339"/>
      <c r="FQQ137" s="1339"/>
      <c r="FQR137" s="1339"/>
      <c r="FQS137" s="1339"/>
      <c r="FQT137" s="1339"/>
      <c r="FQU137" s="1339"/>
      <c r="FQV137" s="1339"/>
      <c r="FQW137" s="1339"/>
      <c r="FQX137" s="1339"/>
      <c r="FQY137" s="1339"/>
      <c r="FQZ137" s="1339"/>
      <c r="FRA137" s="1339"/>
      <c r="FRB137" s="1339"/>
      <c r="FRC137" s="1339"/>
      <c r="FRD137" s="1339"/>
      <c r="FRE137" s="1339"/>
      <c r="FRF137" s="1339"/>
      <c r="FRG137" s="1339"/>
      <c r="FRH137" s="1339"/>
      <c r="FRI137" s="1339"/>
      <c r="FRJ137" s="1339"/>
      <c r="FRK137" s="1339"/>
      <c r="FRL137" s="1339"/>
      <c r="FRM137" s="1339"/>
      <c r="FRN137" s="1339"/>
      <c r="FRO137" s="1339"/>
      <c r="FRP137" s="1339"/>
      <c r="FRQ137" s="1339"/>
      <c r="FRR137" s="1339"/>
      <c r="FRS137" s="1339"/>
      <c r="FRT137" s="1339"/>
      <c r="FRU137" s="1339"/>
      <c r="FRV137" s="1339"/>
      <c r="FRW137" s="1339"/>
      <c r="FRX137" s="1339"/>
      <c r="FRY137" s="1339"/>
      <c r="FRZ137" s="1339"/>
      <c r="FSA137" s="1339"/>
      <c r="FSB137" s="1339"/>
      <c r="FSC137" s="1339"/>
      <c r="FSD137" s="1339"/>
      <c r="FSE137" s="1339"/>
      <c r="FSF137" s="1339"/>
      <c r="FSG137" s="1339"/>
      <c r="FSH137" s="1339"/>
      <c r="FSI137" s="1339"/>
      <c r="FSJ137" s="1339"/>
      <c r="FSK137" s="1339"/>
      <c r="FSL137" s="1339"/>
      <c r="FSM137" s="1339"/>
      <c r="FSN137" s="1339"/>
      <c r="FSO137" s="1339"/>
      <c r="FSP137" s="1339"/>
      <c r="FSQ137" s="1339"/>
      <c r="FSR137" s="1339"/>
      <c r="FSS137" s="1339"/>
      <c r="FST137" s="1339"/>
      <c r="FSU137" s="1339"/>
      <c r="FSV137" s="1339"/>
      <c r="FSW137" s="1339"/>
      <c r="FSX137" s="1339"/>
      <c r="FSY137" s="1339"/>
      <c r="FSZ137" s="1339"/>
      <c r="FTA137" s="1339"/>
      <c r="FTB137" s="1339"/>
      <c r="FTC137" s="1339"/>
      <c r="FTD137" s="1339"/>
      <c r="FTE137" s="1339"/>
      <c r="FTF137" s="1339"/>
      <c r="FTG137" s="1339"/>
      <c r="FTH137" s="1339"/>
      <c r="FTI137" s="1339"/>
      <c r="FTJ137" s="1339"/>
      <c r="FTK137" s="1339"/>
      <c r="FTL137" s="1339"/>
      <c r="FTM137" s="1339"/>
      <c r="FTN137" s="1339"/>
      <c r="FTO137" s="1339"/>
      <c r="FTP137" s="1339"/>
      <c r="FTQ137" s="1339"/>
      <c r="FTR137" s="1339"/>
      <c r="FTS137" s="1339"/>
      <c r="FTT137" s="1339"/>
      <c r="FTU137" s="1339"/>
      <c r="FTV137" s="1339"/>
      <c r="FTW137" s="1339"/>
      <c r="FTX137" s="1339"/>
      <c r="FTY137" s="1339"/>
      <c r="FTZ137" s="1339"/>
      <c r="FUA137" s="1339"/>
      <c r="FUB137" s="1339"/>
      <c r="FUC137" s="1339"/>
      <c r="FUD137" s="1339"/>
      <c r="FUE137" s="1339"/>
      <c r="FUF137" s="1339"/>
      <c r="FUG137" s="1339"/>
      <c r="FUH137" s="1339"/>
      <c r="FUI137" s="1339"/>
      <c r="FUJ137" s="1339"/>
      <c r="FUK137" s="1339"/>
      <c r="FUL137" s="1339"/>
      <c r="FUM137" s="1339"/>
      <c r="FUN137" s="1339"/>
      <c r="FUO137" s="1339"/>
      <c r="FUP137" s="1339"/>
      <c r="FUQ137" s="1339"/>
      <c r="FUR137" s="1339"/>
      <c r="FUS137" s="1339"/>
      <c r="FUT137" s="1339"/>
      <c r="FUU137" s="1339"/>
      <c r="FUV137" s="1339"/>
      <c r="FUW137" s="1339"/>
      <c r="FUX137" s="1339"/>
      <c r="FUY137" s="1339"/>
      <c r="FUZ137" s="1339"/>
      <c r="FVA137" s="1339"/>
      <c r="FVB137" s="1339"/>
      <c r="FVC137" s="1339"/>
      <c r="FVD137" s="1339"/>
      <c r="FVE137" s="1339"/>
      <c r="FVF137" s="1339"/>
      <c r="FVG137" s="1339"/>
      <c r="FVH137" s="1339"/>
      <c r="FVI137" s="1339"/>
      <c r="FVJ137" s="1339"/>
      <c r="FVK137" s="1339"/>
      <c r="FVL137" s="1339"/>
      <c r="FVM137" s="1339"/>
      <c r="FVN137" s="1339"/>
      <c r="FVO137" s="1339"/>
      <c r="FVP137" s="1339"/>
      <c r="FVQ137" s="1339"/>
      <c r="FVR137" s="1339"/>
      <c r="FVS137" s="1339"/>
      <c r="FVT137" s="1339"/>
      <c r="FVU137" s="1339"/>
      <c r="FVV137" s="1339"/>
      <c r="FVW137" s="1339"/>
      <c r="FVX137" s="1339"/>
      <c r="FVY137" s="1339"/>
      <c r="FVZ137" s="1339"/>
      <c r="FWA137" s="1339"/>
      <c r="FWB137" s="1339"/>
      <c r="FWC137" s="1339"/>
      <c r="FWD137" s="1339"/>
      <c r="FWE137" s="1339"/>
      <c r="FWF137" s="1339"/>
      <c r="FWG137" s="1339"/>
      <c r="FWH137" s="1339"/>
      <c r="FWI137" s="1339"/>
      <c r="FWJ137" s="1339"/>
      <c r="FWK137" s="1339"/>
      <c r="FWL137" s="1339"/>
      <c r="FWM137" s="1339"/>
      <c r="FWN137" s="1339"/>
      <c r="FWO137" s="1339"/>
      <c r="FWP137" s="1339"/>
      <c r="FWQ137" s="1339"/>
      <c r="FWR137" s="1339"/>
      <c r="FWS137" s="1339"/>
      <c r="FWT137" s="1339"/>
      <c r="FWU137" s="1339"/>
      <c r="FWV137" s="1339"/>
      <c r="FWW137" s="1339"/>
      <c r="FWX137" s="1339"/>
      <c r="FWY137" s="1339"/>
      <c r="FWZ137" s="1339"/>
      <c r="FXA137" s="1339"/>
      <c r="FXB137" s="1339"/>
      <c r="FXC137" s="1339"/>
      <c r="FXD137" s="1339"/>
      <c r="FXE137" s="1339"/>
      <c r="FXF137" s="1339"/>
      <c r="FXG137" s="1339"/>
      <c r="FXH137" s="1339"/>
      <c r="FXI137" s="1339"/>
      <c r="FXJ137" s="1339"/>
      <c r="FXK137" s="1339"/>
      <c r="FXL137" s="1339"/>
      <c r="FXM137" s="1339"/>
      <c r="FXN137" s="1339"/>
      <c r="FXO137" s="1339"/>
      <c r="FXP137" s="1339"/>
      <c r="FXQ137" s="1339"/>
      <c r="FXR137" s="1339"/>
      <c r="FXS137" s="1339"/>
      <c r="FXT137" s="1339"/>
      <c r="FXU137" s="1339"/>
      <c r="FXV137" s="1339"/>
      <c r="FXW137" s="1339"/>
      <c r="FXX137" s="1339"/>
      <c r="FXY137" s="1339"/>
      <c r="FXZ137" s="1339"/>
      <c r="FYA137" s="1339"/>
      <c r="FYB137" s="1339"/>
      <c r="FYC137" s="1339"/>
      <c r="FYD137" s="1339"/>
      <c r="FYE137" s="1339"/>
      <c r="FYF137" s="1339"/>
      <c r="FYG137" s="1339"/>
      <c r="FYH137" s="1339"/>
      <c r="FYI137" s="1339"/>
      <c r="FYJ137" s="1339"/>
      <c r="FYK137" s="1339"/>
      <c r="FYL137" s="1339"/>
      <c r="FYM137" s="1339"/>
      <c r="FYN137" s="1339"/>
      <c r="FYO137" s="1339"/>
      <c r="FYP137" s="1339"/>
      <c r="FYQ137" s="1339"/>
      <c r="FYR137" s="1339"/>
      <c r="FYS137" s="1339"/>
      <c r="FYT137" s="1339"/>
      <c r="FYU137" s="1339"/>
      <c r="FYV137" s="1339"/>
      <c r="FYW137" s="1339"/>
      <c r="FYX137" s="1339"/>
      <c r="FYY137" s="1339"/>
      <c r="FYZ137" s="1339"/>
      <c r="FZA137" s="1339"/>
      <c r="FZB137" s="1339"/>
      <c r="FZC137" s="1339"/>
      <c r="FZD137" s="1339"/>
      <c r="FZE137" s="1339"/>
      <c r="FZF137" s="1339"/>
      <c r="FZG137" s="1339"/>
      <c r="FZH137" s="1339"/>
      <c r="FZI137" s="1339"/>
      <c r="FZJ137" s="1339"/>
      <c r="FZK137" s="1339"/>
      <c r="FZL137" s="1339"/>
      <c r="FZM137" s="1339"/>
      <c r="FZN137" s="1339"/>
      <c r="FZO137" s="1339"/>
      <c r="FZP137" s="1339"/>
      <c r="FZQ137" s="1339"/>
      <c r="FZR137" s="1339"/>
      <c r="FZS137" s="1339"/>
      <c r="FZT137" s="1339"/>
      <c r="FZU137" s="1339"/>
      <c r="FZV137" s="1339"/>
      <c r="FZW137" s="1339"/>
      <c r="FZX137" s="1339"/>
      <c r="FZY137" s="1339"/>
      <c r="FZZ137" s="1339"/>
      <c r="GAA137" s="1339"/>
      <c r="GAB137" s="1339"/>
      <c r="GAC137" s="1339"/>
      <c r="GAD137" s="1339"/>
      <c r="GAE137" s="1339"/>
      <c r="GAF137" s="1339"/>
      <c r="GAG137" s="1339"/>
      <c r="GAH137" s="1339"/>
      <c r="GAI137" s="1339"/>
      <c r="GAJ137" s="1339"/>
      <c r="GAK137" s="1339"/>
      <c r="GAL137" s="1339"/>
      <c r="GAM137" s="1339"/>
      <c r="GAN137" s="1339"/>
      <c r="GAO137" s="1339"/>
      <c r="GAP137" s="1339"/>
      <c r="GAQ137" s="1339"/>
      <c r="GAR137" s="1339"/>
      <c r="GAS137" s="1339"/>
      <c r="GAT137" s="1339"/>
      <c r="GAU137" s="1339"/>
      <c r="GAV137" s="1339"/>
      <c r="GAW137" s="1339"/>
      <c r="GAX137" s="1339"/>
      <c r="GAY137" s="1339"/>
      <c r="GAZ137" s="1339"/>
      <c r="GBA137" s="1339"/>
      <c r="GBB137" s="1339"/>
      <c r="GBC137" s="1339"/>
      <c r="GBD137" s="1339"/>
      <c r="GBE137" s="1339"/>
      <c r="GBF137" s="1339"/>
      <c r="GBG137" s="1339"/>
      <c r="GBH137" s="1339"/>
      <c r="GBI137" s="1339"/>
      <c r="GBJ137" s="1339"/>
      <c r="GBK137" s="1339"/>
      <c r="GBL137" s="1339"/>
      <c r="GBM137" s="1339"/>
      <c r="GBN137" s="1339"/>
      <c r="GBO137" s="1339"/>
      <c r="GBP137" s="1339"/>
      <c r="GBQ137" s="1339"/>
      <c r="GBR137" s="1339"/>
      <c r="GBS137" s="1339"/>
      <c r="GBT137" s="1339"/>
      <c r="GBU137" s="1339"/>
      <c r="GBV137" s="1339"/>
      <c r="GBW137" s="1339"/>
      <c r="GBX137" s="1339"/>
      <c r="GBY137" s="1339"/>
      <c r="GBZ137" s="1339"/>
      <c r="GCA137" s="1339"/>
      <c r="GCB137" s="1339"/>
      <c r="GCC137" s="1339"/>
      <c r="GCD137" s="1339"/>
      <c r="GCE137" s="1339"/>
      <c r="GCF137" s="1339"/>
      <c r="GCG137" s="1339"/>
      <c r="GCH137" s="1339"/>
      <c r="GCI137" s="1339"/>
      <c r="GCJ137" s="1339"/>
      <c r="GCK137" s="1339"/>
      <c r="GCL137" s="1339"/>
      <c r="GCM137" s="1339"/>
      <c r="GCN137" s="1339"/>
      <c r="GCO137" s="1339"/>
      <c r="GCP137" s="1339"/>
      <c r="GCQ137" s="1339"/>
      <c r="GCR137" s="1339"/>
      <c r="GCS137" s="1339"/>
      <c r="GCT137" s="1339"/>
      <c r="GCU137" s="1339"/>
      <c r="GCV137" s="1339"/>
      <c r="GCW137" s="1339"/>
      <c r="GCX137" s="1339"/>
      <c r="GCY137" s="1339"/>
      <c r="GCZ137" s="1339"/>
      <c r="GDA137" s="1339"/>
      <c r="GDB137" s="1339"/>
      <c r="GDC137" s="1339"/>
      <c r="GDD137" s="1339"/>
      <c r="GDE137" s="1339"/>
      <c r="GDF137" s="1339"/>
      <c r="GDG137" s="1339"/>
      <c r="GDH137" s="1339"/>
      <c r="GDI137" s="1339"/>
      <c r="GDJ137" s="1339"/>
      <c r="GDK137" s="1339"/>
      <c r="GDL137" s="1339"/>
      <c r="GDM137" s="1339"/>
      <c r="GDN137" s="1339"/>
      <c r="GDO137" s="1339"/>
      <c r="GDP137" s="1339"/>
      <c r="GDQ137" s="1339"/>
      <c r="GDR137" s="1339"/>
      <c r="GDS137" s="1339"/>
      <c r="GDT137" s="1339"/>
      <c r="GDU137" s="1339"/>
      <c r="GDV137" s="1339"/>
      <c r="GDW137" s="1339"/>
      <c r="GDX137" s="1339"/>
      <c r="GDY137" s="1339"/>
      <c r="GDZ137" s="1339"/>
      <c r="GEA137" s="1339"/>
      <c r="GEB137" s="1339"/>
      <c r="GEC137" s="1339"/>
      <c r="GED137" s="1339"/>
      <c r="GEE137" s="1339"/>
      <c r="GEF137" s="1339"/>
      <c r="GEG137" s="1339"/>
      <c r="GEH137" s="1339"/>
      <c r="GEI137" s="1339"/>
      <c r="GEJ137" s="1339"/>
      <c r="GEK137" s="1339"/>
      <c r="GEL137" s="1339"/>
      <c r="GEM137" s="1339"/>
      <c r="GEN137" s="1339"/>
      <c r="GEO137" s="1339"/>
      <c r="GEP137" s="1339"/>
      <c r="GEQ137" s="1339"/>
      <c r="GER137" s="1339"/>
      <c r="GES137" s="1339"/>
      <c r="GET137" s="1339"/>
      <c r="GEU137" s="1339"/>
      <c r="GEV137" s="1339"/>
      <c r="GEW137" s="1339"/>
      <c r="GEX137" s="1339"/>
      <c r="GEY137" s="1339"/>
      <c r="GEZ137" s="1339"/>
      <c r="GFA137" s="1339"/>
      <c r="GFB137" s="1339"/>
      <c r="GFC137" s="1339"/>
      <c r="GFD137" s="1339"/>
      <c r="GFE137" s="1339"/>
      <c r="GFF137" s="1339"/>
      <c r="GFG137" s="1339"/>
      <c r="GFH137" s="1339"/>
      <c r="GFI137" s="1339"/>
      <c r="GFJ137" s="1339"/>
      <c r="GFK137" s="1339"/>
      <c r="GFL137" s="1339"/>
      <c r="GFM137" s="1339"/>
      <c r="GFN137" s="1339"/>
      <c r="GFO137" s="1339"/>
      <c r="GFP137" s="1339"/>
      <c r="GFQ137" s="1339"/>
      <c r="GFR137" s="1339"/>
      <c r="GFS137" s="1339"/>
      <c r="GFT137" s="1339"/>
      <c r="GFU137" s="1339"/>
      <c r="GFV137" s="1339"/>
      <c r="GFW137" s="1339"/>
      <c r="GFX137" s="1339"/>
      <c r="GFY137" s="1339"/>
      <c r="GFZ137" s="1339"/>
      <c r="GGA137" s="1339"/>
      <c r="GGB137" s="1339"/>
      <c r="GGC137" s="1339"/>
      <c r="GGD137" s="1339"/>
      <c r="GGE137" s="1339"/>
      <c r="GGF137" s="1339"/>
      <c r="GGG137" s="1339"/>
      <c r="GGH137" s="1339"/>
      <c r="GGI137" s="1339"/>
      <c r="GGJ137" s="1339"/>
      <c r="GGK137" s="1339"/>
      <c r="GGL137" s="1339"/>
      <c r="GGM137" s="1339"/>
      <c r="GGN137" s="1339"/>
      <c r="GGO137" s="1339"/>
      <c r="GGP137" s="1339"/>
      <c r="GGQ137" s="1339"/>
      <c r="GGR137" s="1339"/>
      <c r="GGS137" s="1339"/>
      <c r="GGT137" s="1339"/>
      <c r="GGU137" s="1339"/>
      <c r="GGV137" s="1339"/>
      <c r="GGW137" s="1339"/>
      <c r="GGX137" s="1339"/>
      <c r="GGY137" s="1339"/>
      <c r="GGZ137" s="1339"/>
      <c r="GHA137" s="1339"/>
      <c r="GHB137" s="1339"/>
      <c r="GHC137" s="1339"/>
      <c r="GHD137" s="1339"/>
      <c r="GHE137" s="1339"/>
      <c r="GHF137" s="1339"/>
      <c r="GHG137" s="1339"/>
      <c r="GHH137" s="1339"/>
      <c r="GHI137" s="1339"/>
      <c r="GHJ137" s="1339"/>
      <c r="GHK137" s="1339"/>
      <c r="GHL137" s="1339"/>
      <c r="GHM137" s="1339"/>
      <c r="GHN137" s="1339"/>
      <c r="GHO137" s="1339"/>
      <c r="GHP137" s="1339"/>
      <c r="GHQ137" s="1339"/>
      <c r="GHR137" s="1339"/>
      <c r="GHS137" s="1339"/>
      <c r="GHT137" s="1339"/>
      <c r="GHU137" s="1339"/>
      <c r="GHV137" s="1339"/>
      <c r="GHW137" s="1339"/>
      <c r="GHX137" s="1339"/>
      <c r="GHY137" s="1339"/>
      <c r="GHZ137" s="1339"/>
      <c r="GIA137" s="1339"/>
      <c r="GIB137" s="1339"/>
      <c r="GIC137" s="1339"/>
      <c r="GID137" s="1339"/>
      <c r="GIE137" s="1339"/>
      <c r="GIF137" s="1339"/>
      <c r="GIG137" s="1339"/>
      <c r="GIH137" s="1339"/>
      <c r="GII137" s="1339"/>
      <c r="GIJ137" s="1339"/>
      <c r="GIK137" s="1339"/>
      <c r="GIL137" s="1339"/>
      <c r="GIM137" s="1339"/>
      <c r="GIN137" s="1339"/>
      <c r="GIO137" s="1339"/>
      <c r="GIP137" s="1339"/>
      <c r="GIQ137" s="1339"/>
      <c r="GIR137" s="1339"/>
      <c r="GIS137" s="1339"/>
      <c r="GIT137" s="1339"/>
      <c r="GIU137" s="1339"/>
      <c r="GIV137" s="1339"/>
      <c r="GIW137" s="1339"/>
      <c r="GIX137" s="1339"/>
      <c r="GIY137" s="1339"/>
      <c r="GIZ137" s="1339"/>
      <c r="GJA137" s="1339"/>
      <c r="GJB137" s="1339"/>
      <c r="GJC137" s="1339"/>
      <c r="GJD137" s="1339"/>
      <c r="GJE137" s="1339"/>
      <c r="GJF137" s="1339"/>
      <c r="GJG137" s="1339"/>
      <c r="GJH137" s="1339"/>
      <c r="GJI137" s="1339"/>
      <c r="GJJ137" s="1339"/>
      <c r="GJK137" s="1339"/>
      <c r="GJL137" s="1339"/>
      <c r="GJM137" s="1339"/>
      <c r="GJN137" s="1339"/>
      <c r="GJO137" s="1339"/>
      <c r="GJP137" s="1339"/>
      <c r="GJQ137" s="1339"/>
      <c r="GJR137" s="1339"/>
      <c r="GJS137" s="1339"/>
      <c r="GJT137" s="1339"/>
      <c r="GJU137" s="1339"/>
      <c r="GJV137" s="1339"/>
      <c r="GJW137" s="1339"/>
      <c r="GJX137" s="1339"/>
      <c r="GJY137" s="1339"/>
      <c r="GJZ137" s="1339"/>
      <c r="GKA137" s="1339"/>
      <c r="GKB137" s="1339"/>
      <c r="GKC137" s="1339"/>
      <c r="GKD137" s="1339"/>
      <c r="GKE137" s="1339"/>
      <c r="GKF137" s="1339"/>
      <c r="GKG137" s="1339"/>
      <c r="GKH137" s="1339"/>
      <c r="GKI137" s="1339"/>
      <c r="GKJ137" s="1339"/>
      <c r="GKK137" s="1339"/>
      <c r="GKL137" s="1339"/>
      <c r="GKM137" s="1339"/>
      <c r="GKN137" s="1339"/>
      <c r="GKO137" s="1339"/>
      <c r="GKP137" s="1339"/>
      <c r="GKQ137" s="1339"/>
      <c r="GKR137" s="1339"/>
      <c r="GKS137" s="1339"/>
      <c r="GKT137" s="1339"/>
      <c r="GKU137" s="1339"/>
      <c r="GKV137" s="1339"/>
      <c r="GKW137" s="1339"/>
      <c r="GKX137" s="1339"/>
      <c r="GKY137" s="1339"/>
      <c r="GKZ137" s="1339"/>
      <c r="GLA137" s="1339"/>
      <c r="GLB137" s="1339"/>
      <c r="GLC137" s="1339"/>
      <c r="GLD137" s="1339"/>
      <c r="GLE137" s="1339"/>
      <c r="GLF137" s="1339"/>
      <c r="GLG137" s="1339"/>
      <c r="GLH137" s="1339"/>
      <c r="GLI137" s="1339"/>
      <c r="GLJ137" s="1339"/>
      <c r="GLK137" s="1339"/>
      <c r="GLL137" s="1339"/>
      <c r="GLM137" s="1339"/>
      <c r="GLN137" s="1339"/>
      <c r="GLO137" s="1339"/>
      <c r="GLP137" s="1339"/>
      <c r="GLQ137" s="1339"/>
      <c r="GLR137" s="1339"/>
      <c r="GLS137" s="1339"/>
      <c r="GLT137" s="1339"/>
      <c r="GLU137" s="1339"/>
      <c r="GLV137" s="1339"/>
      <c r="GLW137" s="1339"/>
      <c r="GLX137" s="1339"/>
      <c r="GLY137" s="1339"/>
      <c r="GLZ137" s="1339"/>
      <c r="GMA137" s="1339"/>
      <c r="GMB137" s="1339"/>
      <c r="GMC137" s="1339"/>
      <c r="GMD137" s="1339"/>
      <c r="GME137" s="1339"/>
      <c r="GMF137" s="1339"/>
      <c r="GMG137" s="1339"/>
      <c r="GMH137" s="1339"/>
      <c r="GMI137" s="1339"/>
      <c r="GMJ137" s="1339"/>
      <c r="GMK137" s="1339"/>
      <c r="GML137" s="1339"/>
      <c r="GMM137" s="1339"/>
      <c r="GMN137" s="1339"/>
      <c r="GMO137" s="1339"/>
      <c r="GMP137" s="1339"/>
      <c r="GMQ137" s="1339"/>
      <c r="GMR137" s="1339"/>
      <c r="GMS137" s="1339"/>
      <c r="GMT137" s="1339"/>
      <c r="GMU137" s="1339"/>
      <c r="GMV137" s="1339"/>
      <c r="GMW137" s="1339"/>
      <c r="GMX137" s="1339"/>
      <c r="GMY137" s="1339"/>
      <c r="GMZ137" s="1339"/>
      <c r="GNA137" s="1339"/>
      <c r="GNB137" s="1339"/>
      <c r="GNC137" s="1339"/>
      <c r="GND137" s="1339"/>
      <c r="GNE137" s="1339"/>
      <c r="GNF137" s="1339"/>
      <c r="GNG137" s="1339"/>
      <c r="GNH137" s="1339"/>
      <c r="GNI137" s="1339"/>
      <c r="GNJ137" s="1339"/>
      <c r="GNK137" s="1339"/>
      <c r="GNL137" s="1339"/>
      <c r="GNM137" s="1339"/>
      <c r="GNN137" s="1339"/>
      <c r="GNO137" s="1339"/>
      <c r="GNP137" s="1339"/>
      <c r="GNQ137" s="1339"/>
      <c r="GNR137" s="1339"/>
      <c r="GNS137" s="1339"/>
      <c r="GNT137" s="1339"/>
      <c r="GNU137" s="1339"/>
      <c r="GNV137" s="1339"/>
      <c r="GNW137" s="1339"/>
      <c r="GNX137" s="1339"/>
      <c r="GNY137" s="1339"/>
      <c r="GNZ137" s="1339"/>
      <c r="GOA137" s="1339"/>
      <c r="GOB137" s="1339"/>
      <c r="GOC137" s="1339"/>
      <c r="GOD137" s="1339"/>
      <c r="GOE137" s="1339"/>
      <c r="GOF137" s="1339"/>
      <c r="GOG137" s="1339"/>
      <c r="GOH137" s="1339"/>
      <c r="GOI137" s="1339"/>
      <c r="GOJ137" s="1339"/>
      <c r="GOK137" s="1339"/>
      <c r="GOL137" s="1339"/>
      <c r="GOM137" s="1339"/>
      <c r="GON137" s="1339"/>
      <c r="GOO137" s="1339"/>
      <c r="GOP137" s="1339"/>
      <c r="GOQ137" s="1339"/>
      <c r="GOR137" s="1339"/>
      <c r="GOS137" s="1339"/>
      <c r="GOT137" s="1339"/>
      <c r="GOU137" s="1339"/>
      <c r="GOV137" s="1339"/>
      <c r="GOW137" s="1339"/>
      <c r="GOX137" s="1339"/>
      <c r="GOY137" s="1339"/>
      <c r="GOZ137" s="1339"/>
      <c r="GPA137" s="1339"/>
      <c r="GPB137" s="1339"/>
      <c r="GPC137" s="1339"/>
      <c r="GPD137" s="1339"/>
      <c r="GPE137" s="1339"/>
      <c r="GPF137" s="1339"/>
      <c r="GPG137" s="1339"/>
      <c r="GPH137" s="1339"/>
      <c r="GPI137" s="1339"/>
      <c r="GPJ137" s="1339"/>
      <c r="GPK137" s="1339"/>
      <c r="GPL137" s="1339"/>
      <c r="GPM137" s="1339"/>
      <c r="GPN137" s="1339"/>
      <c r="GPO137" s="1339"/>
      <c r="GPP137" s="1339"/>
      <c r="GPQ137" s="1339"/>
      <c r="GPR137" s="1339"/>
      <c r="GPS137" s="1339"/>
      <c r="GPT137" s="1339"/>
      <c r="GPU137" s="1339"/>
      <c r="GPV137" s="1339"/>
      <c r="GPW137" s="1339"/>
      <c r="GPX137" s="1339"/>
      <c r="GPY137" s="1339"/>
      <c r="GPZ137" s="1339"/>
      <c r="GQA137" s="1339"/>
      <c r="GQB137" s="1339"/>
      <c r="GQC137" s="1339"/>
      <c r="GQD137" s="1339"/>
      <c r="GQE137" s="1339"/>
      <c r="GQF137" s="1339"/>
      <c r="GQG137" s="1339"/>
      <c r="GQH137" s="1339"/>
      <c r="GQI137" s="1339"/>
      <c r="GQJ137" s="1339"/>
      <c r="GQK137" s="1339"/>
      <c r="GQL137" s="1339"/>
      <c r="GQM137" s="1339"/>
      <c r="GQN137" s="1339"/>
      <c r="GQO137" s="1339"/>
      <c r="GQP137" s="1339"/>
      <c r="GQQ137" s="1339"/>
      <c r="GQR137" s="1339"/>
      <c r="GQS137" s="1339"/>
      <c r="GQT137" s="1339"/>
      <c r="GQU137" s="1339"/>
      <c r="GQV137" s="1339"/>
      <c r="GQW137" s="1339"/>
      <c r="GQX137" s="1339"/>
      <c r="GQY137" s="1339"/>
      <c r="GQZ137" s="1339"/>
      <c r="GRA137" s="1339"/>
      <c r="GRB137" s="1339"/>
      <c r="GRC137" s="1339"/>
      <c r="GRD137" s="1339"/>
      <c r="GRE137" s="1339"/>
      <c r="GRF137" s="1339"/>
      <c r="GRG137" s="1339"/>
      <c r="GRH137" s="1339"/>
      <c r="GRI137" s="1339"/>
      <c r="GRJ137" s="1339"/>
      <c r="GRK137" s="1339"/>
      <c r="GRL137" s="1339"/>
      <c r="GRM137" s="1339"/>
      <c r="GRN137" s="1339"/>
      <c r="GRO137" s="1339"/>
      <c r="GRP137" s="1339"/>
      <c r="GRQ137" s="1339"/>
      <c r="GRR137" s="1339"/>
      <c r="GRS137" s="1339"/>
      <c r="GRT137" s="1339"/>
      <c r="GRU137" s="1339"/>
      <c r="GRV137" s="1339"/>
      <c r="GRW137" s="1339"/>
      <c r="GRX137" s="1339"/>
      <c r="GRY137" s="1339"/>
      <c r="GRZ137" s="1339"/>
      <c r="GSA137" s="1339"/>
      <c r="GSB137" s="1339"/>
      <c r="GSC137" s="1339"/>
      <c r="GSD137" s="1339"/>
      <c r="GSE137" s="1339"/>
      <c r="GSF137" s="1339"/>
      <c r="GSG137" s="1339"/>
      <c r="GSH137" s="1339"/>
      <c r="GSI137" s="1339"/>
      <c r="GSJ137" s="1339"/>
      <c r="GSK137" s="1339"/>
      <c r="GSL137" s="1339"/>
      <c r="GSM137" s="1339"/>
      <c r="GSN137" s="1339"/>
      <c r="GSO137" s="1339"/>
      <c r="GSP137" s="1339"/>
      <c r="GSQ137" s="1339"/>
      <c r="GSR137" s="1339"/>
      <c r="GSS137" s="1339"/>
      <c r="GST137" s="1339"/>
      <c r="GSU137" s="1339"/>
      <c r="GSV137" s="1339"/>
      <c r="GSW137" s="1339"/>
      <c r="GSX137" s="1339"/>
      <c r="GSY137" s="1339"/>
      <c r="GSZ137" s="1339"/>
      <c r="GTA137" s="1339"/>
      <c r="GTB137" s="1339"/>
      <c r="GTC137" s="1339"/>
      <c r="GTD137" s="1339"/>
      <c r="GTE137" s="1339"/>
      <c r="GTF137" s="1339"/>
      <c r="GTG137" s="1339"/>
      <c r="GTH137" s="1339"/>
      <c r="GTI137" s="1339"/>
      <c r="GTJ137" s="1339"/>
      <c r="GTK137" s="1339"/>
      <c r="GTL137" s="1339"/>
      <c r="GTM137" s="1339"/>
      <c r="GTN137" s="1339"/>
      <c r="GTO137" s="1339"/>
      <c r="GTP137" s="1339"/>
      <c r="GTQ137" s="1339"/>
      <c r="GTR137" s="1339"/>
      <c r="GTS137" s="1339"/>
      <c r="GTT137" s="1339"/>
      <c r="GTU137" s="1339"/>
      <c r="GTV137" s="1339"/>
      <c r="GTW137" s="1339"/>
      <c r="GTX137" s="1339"/>
      <c r="GTY137" s="1339"/>
      <c r="GTZ137" s="1339"/>
      <c r="GUA137" s="1339"/>
      <c r="GUB137" s="1339"/>
      <c r="GUC137" s="1339"/>
      <c r="GUD137" s="1339"/>
      <c r="GUE137" s="1339"/>
      <c r="GUF137" s="1339"/>
      <c r="GUG137" s="1339"/>
      <c r="GUH137" s="1339"/>
      <c r="GUI137" s="1339"/>
      <c r="GUJ137" s="1339"/>
      <c r="GUK137" s="1339"/>
      <c r="GUL137" s="1339"/>
      <c r="GUM137" s="1339"/>
      <c r="GUN137" s="1339"/>
      <c r="GUO137" s="1339"/>
      <c r="GUP137" s="1339"/>
      <c r="GUQ137" s="1339"/>
      <c r="GUR137" s="1339"/>
      <c r="GUS137" s="1339"/>
      <c r="GUT137" s="1339"/>
      <c r="GUU137" s="1339"/>
      <c r="GUV137" s="1339"/>
      <c r="GUW137" s="1339"/>
      <c r="GUX137" s="1339"/>
      <c r="GUY137" s="1339"/>
      <c r="GUZ137" s="1339"/>
      <c r="GVA137" s="1339"/>
      <c r="GVB137" s="1339"/>
      <c r="GVC137" s="1339"/>
      <c r="GVD137" s="1339"/>
      <c r="GVE137" s="1339"/>
      <c r="GVF137" s="1339"/>
      <c r="GVG137" s="1339"/>
      <c r="GVH137" s="1339"/>
      <c r="GVI137" s="1339"/>
      <c r="GVJ137" s="1339"/>
      <c r="GVK137" s="1339"/>
      <c r="GVL137" s="1339"/>
      <c r="GVM137" s="1339"/>
      <c r="GVN137" s="1339"/>
      <c r="GVO137" s="1339"/>
      <c r="GVP137" s="1339"/>
      <c r="GVQ137" s="1339"/>
      <c r="GVR137" s="1339"/>
      <c r="GVS137" s="1339"/>
      <c r="GVT137" s="1339"/>
      <c r="GVU137" s="1339"/>
      <c r="GVV137" s="1339"/>
      <c r="GVW137" s="1339"/>
      <c r="GVX137" s="1339"/>
      <c r="GVY137" s="1339"/>
      <c r="GVZ137" s="1339"/>
      <c r="GWA137" s="1339"/>
      <c r="GWB137" s="1339"/>
      <c r="GWC137" s="1339"/>
      <c r="GWD137" s="1339"/>
      <c r="GWE137" s="1339"/>
      <c r="GWF137" s="1339"/>
      <c r="GWG137" s="1339"/>
      <c r="GWH137" s="1339"/>
      <c r="GWI137" s="1339"/>
      <c r="GWJ137" s="1339"/>
      <c r="GWK137" s="1339"/>
      <c r="GWL137" s="1339"/>
      <c r="GWM137" s="1339"/>
      <c r="GWN137" s="1339"/>
      <c r="GWO137" s="1339"/>
      <c r="GWP137" s="1339"/>
      <c r="GWQ137" s="1339"/>
      <c r="GWR137" s="1339"/>
      <c r="GWS137" s="1339"/>
      <c r="GWT137" s="1339"/>
      <c r="GWU137" s="1339"/>
      <c r="GWV137" s="1339"/>
      <c r="GWW137" s="1339"/>
      <c r="GWX137" s="1339"/>
      <c r="GWY137" s="1339"/>
      <c r="GWZ137" s="1339"/>
      <c r="GXA137" s="1339"/>
      <c r="GXB137" s="1339"/>
      <c r="GXC137" s="1339"/>
      <c r="GXD137" s="1339"/>
      <c r="GXE137" s="1339"/>
      <c r="GXF137" s="1339"/>
      <c r="GXG137" s="1339"/>
      <c r="GXH137" s="1339"/>
      <c r="GXI137" s="1339"/>
      <c r="GXJ137" s="1339"/>
      <c r="GXK137" s="1339"/>
      <c r="GXL137" s="1339"/>
      <c r="GXM137" s="1339"/>
      <c r="GXN137" s="1339"/>
      <c r="GXO137" s="1339"/>
      <c r="GXP137" s="1339"/>
      <c r="GXQ137" s="1339"/>
      <c r="GXR137" s="1339"/>
      <c r="GXS137" s="1339"/>
      <c r="GXT137" s="1339"/>
      <c r="GXU137" s="1339"/>
      <c r="GXV137" s="1339"/>
      <c r="GXW137" s="1339"/>
      <c r="GXX137" s="1339"/>
      <c r="GXY137" s="1339"/>
      <c r="GXZ137" s="1339"/>
      <c r="GYA137" s="1339"/>
      <c r="GYB137" s="1339"/>
      <c r="GYC137" s="1339"/>
      <c r="GYD137" s="1339"/>
      <c r="GYE137" s="1339"/>
      <c r="GYF137" s="1339"/>
      <c r="GYG137" s="1339"/>
      <c r="GYH137" s="1339"/>
      <c r="GYI137" s="1339"/>
      <c r="GYJ137" s="1339"/>
      <c r="GYK137" s="1339"/>
      <c r="GYL137" s="1339"/>
      <c r="GYM137" s="1339"/>
      <c r="GYN137" s="1339"/>
      <c r="GYO137" s="1339"/>
      <c r="GYP137" s="1339"/>
      <c r="GYQ137" s="1339"/>
      <c r="GYR137" s="1339"/>
      <c r="GYS137" s="1339"/>
      <c r="GYT137" s="1339"/>
      <c r="GYU137" s="1339"/>
      <c r="GYV137" s="1339"/>
      <c r="GYW137" s="1339"/>
      <c r="GYX137" s="1339"/>
      <c r="GYY137" s="1339"/>
      <c r="GYZ137" s="1339"/>
      <c r="GZA137" s="1339"/>
      <c r="GZB137" s="1339"/>
      <c r="GZC137" s="1339"/>
      <c r="GZD137" s="1339"/>
      <c r="GZE137" s="1339"/>
      <c r="GZF137" s="1339"/>
      <c r="GZG137" s="1339"/>
      <c r="GZH137" s="1339"/>
      <c r="GZI137" s="1339"/>
      <c r="GZJ137" s="1339"/>
      <c r="GZK137" s="1339"/>
      <c r="GZL137" s="1339"/>
      <c r="GZM137" s="1339"/>
      <c r="GZN137" s="1339"/>
      <c r="GZO137" s="1339"/>
      <c r="GZP137" s="1339"/>
      <c r="GZQ137" s="1339"/>
      <c r="GZR137" s="1339"/>
      <c r="GZS137" s="1339"/>
      <c r="GZT137" s="1339"/>
      <c r="GZU137" s="1339"/>
      <c r="GZV137" s="1339"/>
      <c r="GZW137" s="1339"/>
      <c r="GZX137" s="1339"/>
      <c r="GZY137" s="1339"/>
      <c r="GZZ137" s="1339"/>
      <c r="HAA137" s="1339"/>
      <c r="HAB137" s="1339"/>
      <c r="HAC137" s="1339"/>
      <c r="HAD137" s="1339"/>
      <c r="HAE137" s="1339"/>
      <c r="HAF137" s="1339"/>
      <c r="HAG137" s="1339"/>
      <c r="HAH137" s="1339"/>
      <c r="HAI137" s="1339"/>
      <c r="HAJ137" s="1339"/>
      <c r="HAK137" s="1339"/>
      <c r="HAL137" s="1339"/>
      <c r="HAM137" s="1339"/>
      <c r="HAN137" s="1339"/>
      <c r="HAO137" s="1339"/>
      <c r="HAP137" s="1339"/>
      <c r="HAQ137" s="1339"/>
      <c r="HAR137" s="1339"/>
      <c r="HAS137" s="1339"/>
      <c r="HAT137" s="1339"/>
      <c r="HAU137" s="1339"/>
      <c r="HAV137" s="1339"/>
      <c r="HAW137" s="1339"/>
      <c r="HAX137" s="1339"/>
      <c r="HAY137" s="1339"/>
      <c r="HAZ137" s="1339"/>
      <c r="HBA137" s="1339"/>
      <c r="HBB137" s="1339"/>
      <c r="HBC137" s="1339"/>
      <c r="HBD137" s="1339"/>
      <c r="HBE137" s="1339"/>
      <c r="HBF137" s="1339"/>
      <c r="HBG137" s="1339"/>
      <c r="HBH137" s="1339"/>
      <c r="HBI137" s="1339"/>
      <c r="HBJ137" s="1339"/>
      <c r="HBK137" s="1339"/>
      <c r="HBL137" s="1339"/>
      <c r="HBM137" s="1339"/>
      <c r="HBN137" s="1339"/>
      <c r="HBO137" s="1339"/>
      <c r="HBP137" s="1339"/>
      <c r="HBQ137" s="1339"/>
      <c r="HBR137" s="1339"/>
      <c r="HBS137" s="1339"/>
      <c r="HBT137" s="1339"/>
      <c r="HBU137" s="1339"/>
      <c r="HBV137" s="1339"/>
      <c r="HBW137" s="1339"/>
      <c r="HBX137" s="1339"/>
      <c r="HBY137" s="1339"/>
      <c r="HBZ137" s="1339"/>
      <c r="HCA137" s="1339"/>
      <c r="HCB137" s="1339"/>
      <c r="HCC137" s="1339"/>
      <c r="HCD137" s="1339"/>
      <c r="HCE137" s="1339"/>
      <c r="HCF137" s="1339"/>
      <c r="HCG137" s="1339"/>
      <c r="HCH137" s="1339"/>
      <c r="HCI137" s="1339"/>
      <c r="HCJ137" s="1339"/>
      <c r="HCK137" s="1339"/>
      <c r="HCL137" s="1339"/>
      <c r="HCM137" s="1339"/>
      <c r="HCN137" s="1339"/>
      <c r="HCO137" s="1339"/>
      <c r="HCP137" s="1339"/>
      <c r="HCQ137" s="1339"/>
      <c r="HCR137" s="1339"/>
      <c r="HCS137" s="1339"/>
      <c r="HCT137" s="1339"/>
      <c r="HCU137" s="1339"/>
      <c r="HCV137" s="1339"/>
      <c r="HCW137" s="1339"/>
      <c r="HCX137" s="1339"/>
      <c r="HCY137" s="1339"/>
      <c r="HCZ137" s="1339"/>
      <c r="HDA137" s="1339"/>
      <c r="HDB137" s="1339"/>
      <c r="HDC137" s="1339"/>
      <c r="HDD137" s="1339"/>
      <c r="HDE137" s="1339"/>
      <c r="HDF137" s="1339"/>
      <c r="HDG137" s="1339"/>
      <c r="HDH137" s="1339"/>
      <c r="HDI137" s="1339"/>
      <c r="HDJ137" s="1339"/>
      <c r="HDK137" s="1339"/>
      <c r="HDL137" s="1339"/>
      <c r="HDM137" s="1339"/>
      <c r="HDN137" s="1339"/>
      <c r="HDO137" s="1339"/>
      <c r="HDP137" s="1339"/>
      <c r="HDQ137" s="1339"/>
      <c r="HDR137" s="1339"/>
      <c r="HDS137" s="1339"/>
      <c r="HDT137" s="1339"/>
      <c r="HDU137" s="1339"/>
      <c r="HDV137" s="1339"/>
      <c r="HDW137" s="1339"/>
      <c r="HDX137" s="1339"/>
      <c r="HDY137" s="1339"/>
      <c r="HDZ137" s="1339"/>
      <c r="HEA137" s="1339"/>
      <c r="HEB137" s="1339"/>
      <c r="HEC137" s="1339"/>
      <c r="HED137" s="1339"/>
      <c r="HEE137" s="1339"/>
      <c r="HEF137" s="1339"/>
      <c r="HEG137" s="1339"/>
      <c r="HEH137" s="1339"/>
      <c r="HEI137" s="1339"/>
      <c r="HEJ137" s="1339"/>
      <c r="HEK137" s="1339"/>
      <c r="HEL137" s="1339"/>
      <c r="HEM137" s="1339"/>
      <c r="HEN137" s="1339"/>
      <c r="HEO137" s="1339"/>
      <c r="HEP137" s="1339"/>
      <c r="HEQ137" s="1339"/>
      <c r="HER137" s="1339"/>
      <c r="HES137" s="1339"/>
      <c r="HET137" s="1339"/>
      <c r="HEU137" s="1339"/>
      <c r="HEV137" s="1339"/>
      <c r="HEW137" s="1339"/>
      <c r="HEX137" s="1339"/>
      <c r="HEY137" s="1339"/>
      <c r="HEZ137" s="1339"/>
      <c r="HFA137" s="1339"/>
      <c r="HFB137" s="1339"/>
      <c r="HFC137" s="1339"/>
      <c r="HFD137" s="1339"/>
      <c r="HFE137" s="1339"/>
      <c r="HFF137" s="1339"/>
      <c r="HFG137" s="1339"/>
      <c r="HFH137" s="1339"/>
      <c r="HFI137" s="1339"/>
      <c r="HFJ137" s="1339"/>
      <c r="HFK137" s="1339"/>
      <c r="HFL137" s="1339"/>
      <c r="HFM137" s="1339"/>
      <c r="HFN137" s="1339"/>
      <c r="HFO137" s="1339"/>
      <c r="HFP137" s="1339"/>
      <c r="HFQ137" s="1339"/>
      <c r="HFR137" s="1339"/>
      <c r="HFS137" s="1339"/>
      <c r="HFT137" s="1339"/>
      <c r="HFU137" s="1339"/>
      <c r="HFV137" s="1339"/>
      <c r="HFW137" s="1339"/>
      <c r="HFX137" s="1339"/>
      <c r="HFY137" s="1339"/>
      <c r="HFZ137" s="1339"/>
      <c r="HGA137" s="1339"/>
      <c r="HGB137" s="1339"/>
      <c r="HGC137" s="1339"/>
      <c r="HGD137" s="1339"/>
      <c r="HGE137" s="1339"/>
      <c r="HGF137" s="1339"/>
      <c r="HGG137" s="1339"/>
      <c r="HGH137" s="1339"/>
      <c r="HGI137" s="1339"/>
      <c r="HGJ137" s="1339"/>
      <c r="HGK137" s="1339"/>
      <c r="HGL137" s="1339"/>
      <c r="HGM137" s="1339"/>
      <c r="HGN137" s="1339"/>
      <c r="HGO137" s="1339"/>
      <c r="HGP137" s="1339"/>
      <c r="HGQ137" s="1339"/>
      <c r="HGR137" s="1339"/>
      <c r="HGS137" s="1339"/>
      <c r="HGT137" s="1339"/>
      <c r="HGU137" s="1339"/>
      <c r="HGV137" s="1339"/>
      <c r="HGW137" s="1339"/>
      <c r="HGX137" s="1339"/>
      <c r="HGY137" s="1339"/>
      <c r="HGZ137" s="1339"/>
      <c r="HHA137" s="1339"/>
      <c r="HHB137" s="1339"/>
      <c r="HHC137" s="1339"/>
      <c r="HHD137" s="1339"/>
      <c r="HHE137" s="1339"/>
      <c r="HHF137" s="1339"/>
      <c r="HHG137" s="1339"/>
      <c r="HHH137" s="1339"/>
      <c r="HHI137" s="1339"/>
      <c r="HHJ137" s="1339"/>
      <c r="HHK137" s="1339"/>
      <c r="HHL137" s="1339"/>
      <c r="HHM137" s="1339"/>
      <c r="HHN137" s="1339"/>
      <c r="HHO137" s="1339"/>
      <c r="HHP137" s="1339"/>
      <c r="HHQ137" s="1339"/>
      <c r="HHR137" s="1339"/>
      <c r="HHS137" s="1339"/>
      <c r="HHT137" s="1339"/>
      <c r="HHU137" s="1339"/>
      <c r="HHV137" s="1339"/>
      <c r="HHW137" s="1339"/>
      <c r="HHX137" s="1339"/>
      <c r="HHY137" s="1339"/>
      <c r="HHZ137" s="1339"/>
      <c r="HIA137" s="1339"/>
      <c r="HIB137" s="1339"/>
      <c r="HIC137" s="1339"/>
      <c r="HID137" s="1339"/>
      <c r="HIE137" s="1339"/>
      <c r="HIF137" s="1339"/>
      <c r="HIG137" s="1339"/>
      <c r="HIH137" s="1339"/>
      <c r="HII137" s="1339"/>
      <c r="HIJ137" s="1339"/>
      <c r="HIK137" s="1339"/>
      <c r="HIL137" s="1339"/>
      <c r="HIM137" s="1339"/>
      <c r="HIN137" s="1339"/>
      <c r="HIO137" s="1339"/>
      <c r="HIP137" s="1339"/>
      <c r="HIQ137" s="1339"/>
      <c r="HIR137" s="1339"/>
      <c r="HIS137" s="1339"/>
      <c r="HIT137" s="1339"/>
      <c r="HIU137" s="1339"/>
      <c r="HIV137" s="1339"/>
      <c r="HIW137" s="1339"/>
      <c r="HIX137" s="1339"/>
      <c r="HIY137" s="1339"/>
      <c r="HIZ137" s="1339"/>
      <c r="HJA137" s="1339"/>
      <c r="HJB137" s="1339"/>
      <c r="HJC137" s="1339"/>
      <c r="HJD137" s="1339"/>
      <c r="HJE137" s="1339"/>
      <c r="HJF137" s="1339"/>
      <c r="HJG137" s="1339"/>
      <c r="HJH137" s="1339"/>
      <c r="HJI137" s="1339"/>
      <c r="HJJ137" s="1339"/>
      <c r="HJK137" s="1339"/>
      <c r="HJL137" s="1339"/>
      <c r="HJM137" s="1339"/>
      <c r="HJN137" s="1339"/>
      <c r="HJO137" s="1339"/>
      <c r="HJP137" s="1339"/>
      <c r="HJQ137" s="1339"/>
      <c r="HJR137" s="1339"/>
      <c r="HJS137" s="1339"/>
      <c r="HJT137" s="1339"/>
      <c r="HJU137" s="1339"/>
      <c r="HJV137" s="1339"/>
      <c r="HJW137" s="1339"/>
      <c r="HJX137" s="1339"/>
      <c r="HJY137" s="1339"/>
      <c r="HJZ137" s="1339"/>
      <c r="HKA137" s="1339"/>
      <c r="HKB137" s="1339"/>
      <c r="HKC137" s="1339"/>
      <c r="HKD137" s="1339"/>
      <c r="HKE137" s="1339"/>
      <c r="HKF137" s="1339"/>
      <c r="HKG137" s="1339"/>
      <c r="HKH137" s="1339"/>
      <c r="HKI137" s="1339"/>
      <c r="HKJ137" s="1339"/>
      <c r="HKK137" s="1339"/>
      <c r="HKL137" s="1339"/>
      <c r="HKM137" s="1339"/>
      <c r="HKN137" s="1339"/>
      <c r="HKO137" s="1339"/>
      <c r="HKP137" s="1339"/>
      <c r="HKQ137" s="1339"/>
      <c r="HKR137" s="1339"/>
      <c r="HKS137" s="1339"/>
      <c r="HKT137" s="1339"/>
      <c r="HKU137" s="1339"/>
      <c r="HKV137" s="1339"/>
      <c r="HKW137" s="1339"/>
      <c r="HKX137" s="1339"/>
      <c r="HKY137" s="1339"/>
      <c r="HKZ137" s="1339"/>
      <c r="HLA137" s="1339"/>
      <c r="HLB137" s="1339"/>
      <c r="HLC137" s="1339"/>
      <c r="HLD137" s="1339"/>
      <c r="HLE137" s="1339"/>
      <c r="HLF137" s="1339"/>
      <c r="HLG137" s="1339"/>
      <c r="HLH137" s="1339"/>
      <c r="HLI137" s="1339"/>
      <c r="HLJ137" s="1339"/>
      <c r="HLK137" s="1339"/>
      <c r="HLL137" s="1339"/>
      <c r="HLM137" s="1339"/>
      <c r="HLN137" s="1339"/>
      <c r="HLO137" s="1339"/>
      <c r="HLP137" s="1339"/>
      <c r="HLQ137" s="1339"/>
      <c r="HLR137" s="1339"/>
      <c r="HLS137" s="1339"/>
      <c r="HLT137" s="1339"/>
      <c r="HLU137" s="1339"/>
      <c r="HLV137" s="1339"/>
      <c r="HLW137" s="1339"/>
      <c r="HLX137" s="1339"/>
      <c r="HLY137" s="1339"/>
      <c r="HLZ137" s="1339"/>
      <c r="HMA137" s="1339"/>
      <c r="HMB137" s="1339"/>
      <c r="HMC137" s="1339"/>
      <c r="HMD137" s="1339"/>
      <c r="HME137" s="1339"/>
      <c r="HMF137" s="1339"/>
      <c r="HMG137" s="1339"/>
      <c r="HMH137" s="1339"/>
      <c r="HMI137" s="1339"/>
      <c r="HMJ137" s="1339"/>
      <c r="HMK137" s="1339"/>
      <c r="HML137" s="1339"/>
      <c r="HMM137" s="1339"/>
      <c r="HMN137" s="1339"/>
      <c r="HMO137" s="1339"/>
      <c r="HMP137" s="1339"/>
      <c r="HMQ137" s="1339"/>
      <c r="HMR137" s="1339"/>
      <c r="HMS137" s="1339"/>
      <c r="HMT137" s="1339"/>
      <c r="HMU137" s="1339"/>
      <c r="HMV137" s="1339"/>
      <c r="HMW137" s="1339"/>
      <c r="HMX137" s="1339"/>
      <c r="HMY137" s="1339"/>
      <c r="HMZ137" s="1339"/>
      <c r="HNA137" s="1339"/>
      <c r="HNB137" s="1339"/>
      <c r="HNC137" s="1339"/>
      <c r="HND137" s="1339"/>
      <c r="HNE137" s="1339"/>
      <c r="HNF137" s="1339"/>
      <c r="HNG137" s="1339"/>
      <c r="HNH137" s="1339"/>
      <c r="HNI137" s="1339"/>
      <c r="HNJ137" s="1339"/>
      <c r="HNK137" s="1339"/>
      <c r="HNL137" s="1339"/>
      <c r="HNM137" s="1339"/>
      <c r="HNN137" s="1339"/>
      <c r="HNO137" s="1339"/>
      <c r="HNP137" s="1339"/>
      <c r="HNQ137" s="1339"/>
      <c r="HNR137" s="1339"/>
      <c r="HNS137" s="1339"/>
      <c r="HNT137" s="1339"/>
      <c r="HNU137" s="1339"/>
      <c r="HNV137" s="1339"/>
      <c r="HNW137" s="1339"/>
      <c r="HNX137" s="1339"/>
      <c r="HNY137" s="1339"/>
      <c r="HNZ137" s="1339"/>
      <c r="HOA137" s="1339"/>
      <c r="HOB137" s="1339"/>
      <c r="HOC137" s="1339"/>
      <c r="HOD137" s="1339"/>
      <c r="HOE137" s="1339"/>
      <c r="HOF137" s="1339"/>
      <c r="HOG137" s="1339"/>
      <c r="HOH137" s="1339"/>
      <c r="HOI137" s="1339"/>
      <c r="HOJ137" s="1339"/>
      <c r="HOK137" s="1339"/>
      <c r="HOL137" s="1339"/>
      <c r="HOM137" s="1339"/>
      <c r="HON137" s="1339"/>
      <c r="HOO137" s="1339"/>
      <c r="HOP137" s="1339"/>
      <c r="HOQ137" s="1339"/>
      <c r="HOR137" s="1339"/>
      <c r="HOS137" s="1339"/>
      <c r="HOT137" s="1339"/>
      <c r="HOU137" s="1339"/>
      <c r="HOV137" s="1339"/>
      <c r="HOW137" s="1339"/>
      <c r="HOX137" s="1339"/>
      <c r="HOY137" s="1339"/>
      <c r="HOZ137" s="1339"/>
      <c r="HPA137" s="1339"/>
      <c r="HPB137" s="1339"/>
      <c r="HPC137" s="1339"/>
      <c r="HPD137" s="1339"/>
      <c r="HPE137" s="1339"/>
      <c r="HPF137" s="1339"/>
      <c r="HPG137" s="1339"/>
      <c r="HPH137" s="1339"/>
      <c r="HPI137" s="1339"/>
      <c r="HPJ137" s="1339"/>
      <c r="HPK137" s="1339"/>
      <c r="HPL137" s="1339"/>
      <c r="HPM137" s="1339"/>
      <c r="HPN137" s="1339"/>
      <c r="HPO137" s="1339"/>
      <c r="HPP137" s="1339"/>
      <c r="HPQ137" s="1339"/>
      <c r="HPR137" s="1339"/>
      <c r="HPS137" s="1339"/>
      <c r="HPT137" s="1339"/>
      <c r="HPU137" s="1339"/>
      <c r="HPV137" s="1339"/>
      <c r="HPW137" s="1339"/>
      <c r="HPX137" s="1339"/>
      <c r="HPY137" s="1339"/>
      <c r="HPZ137" s="1339"/>
      <c r="HQA137" s="1339"/>
      <c r="HQB137" s="1339"/>
      <c r="HQC137" s="1339"/>
      <c r="HQD137" s="1339"/>
      <c r="HQE137" s="1339"/>
      <c r="HQF137" s="1339"/>
      <c r="HQG137" s="1339"/>
      <c r="HQH137" s="1339"/>
      <c r="HQI137" s="1339"/>
      <c r="HQJ137" s="1339"/>
      <c r="HQK137" s="1339"/>
      <c r="HQL137" s="1339"/>
      <c r="HQM137" s="1339"/>
      <c r="HQN137" s="1339"/>
      <c r="HQO137" s="1339"/>
      <c r="HQP137" s="1339"/>
      <c r="HQQ137" s="1339"/>
      <c r="HQR137" s="1339"/>
      <c r="HQS137" s="1339"/>
      <c r="HQT137" s="1339"/>
      <c r="HQU137" s="1339"/>
      <c r="HQV137" s="1339"/>
      <c r="HQW137" s="1339"/>
      <c r="HQX137" s="1339"/>
      <c r="HQY137" s="1339"/>
      <c r="HQZ137" s="1339"/>
      <c r="HRA137" s="1339"/>
      <c r="HRB137" s="1339"/>
      <c r="HRC137" s="1339"/>
      <c r="HRD137" s="1339"/>
      <c r="HRE137" s="1339"/>
      <c r="HRF137" s="1339"/>
      <c r="HRG137" s="1339"/>
      <c r="HRH137" s="1339"/>
      <c r="HRI137" s="1339"/>
      <c r="HRJ137" s="1339"/>
      <c r="HRK137" s="1339"/>
      <c r="HRL137" s="1339"/>
      <c r="HRM137" s="1339"/>
      <c r="HRN137" s="1339"/>
      <c r="HRO137" s="1339"/>
      <c r="HRP137" s="1339"/>
      <c r="HRQ137" s="1339"/>
      <c r="HRR137" s="1339"/>
      <c r="HRS137" s="1339"/>
      <c r="HRT137" s="1339"/>
      <c r="HRU137" s="1339"/>
      <c r="HRV137" s="1339"/>
      <c r="HRW137" s="1339"/>
      <c r="HRX137" s="1339"/>
      <c r="HRY137" s="1339"/>
      <c r="HRZ137" s="1339"/>
      <c r="HSA137" s="1339"/>
      <c r="HSB137" s="1339"/>
      <c r="HSC137" s="1339"/>
      <c r="HSD137" s="1339"/>
      <c r="HSE137" s="1339"/>
      <c r="HSF137" s="1339"/>
      <c r="HSG137" s="1339"/>
      <c r="HSH137" s="1339"/>
      <c r="HSI137" s="1339"/>
      <c r="HSJ137" s="1339"/>
      <c r="HSK137" s="1339"/>
      <c r="HSL137" s="1339"/>
      <c r="HSM137" s="1339"/>
      <c r="HSN137" s="1339"/>
      <c r="HSO137" s="1339"/>
      <c r="HSP137" s="1339"/>
      <c r="HSQ137" s="1339"/>
      <c r="HSR137" s="1339"/>
      <c r="HSS137" s="1339"/>
      <c r="HST137" s="1339"/>
      <c r="HSU137" s="1339"/>
      <c r="HSV137" s="1339"/>
      <c r="HSW137" s="1339"/>
      <c r="HSX137" s="1339"/>
      <c r="HSY137" s="1339"/>
      <c r="HSZ137" s="1339"/>
      <c r="HTA137" s="1339"/>
      <c r="HTB137" s="1339"/>
      <c r="HTC137" s="1339"/>
      <c r="HTD137" s="1339"/>
      <c r="HTE137" s="1339"/>
      <c r="HTF137" s="1339"/>
      <c r="HTG137" s="1339"/>
      <c r="HTH137" s="1339"/>
      <c r="HTI137" s="1339"/>
      <c r="HTJ137" s="1339"/>
      <c r="HTK137" s="1339"/>
      <c r="HTL137" s="1339"/>
      <c r="HTM137" s="1339"/>
      <c r="HTN137" s="1339"/>
      <c r="HTO137" s="1339"/>
      <c r="HTP137" s="1339"/>
      <c r="HTQ137" s="1339"/>
      <c r="HTR137" s="1339"/>
      <c r="HTS137" s="1339"/>
      <c r="HTT137" s="1339"/>
      <c r="HTU137" s="1339"/>
      <c r="HTV137" s="1339"/>
      <c r="HTW137" s="1339"/>
      <c r="HTX137" s="1339"/>
      <c r="HTY137" s="1339"/>
      <c r="HTZ137" s="1339"/>
      <c r="HUA137" s="1339"/>
      <c r="HUB137" s="1339"/>
      <c r="HUC137" s="1339"/>
      <c r="HUD137" s="1339"/>
      <c r="HUE137" s="1339"/>
      <c r="HUF137" s="1339"/>
      <c r="HUG137" s="1339"/>
      <c r="HUH137" s="1339"/>
      <c r="HUI137" s="1339"/>
      <c r="HUJ137" s="1339"/>
      <c r="HUK137" s="1339"/>
      <c r="HUL137" s="1339"/>
      <c r="HUM137" s="1339"/>
      <c r="HUN137" s="1339"/>
      <c r="HUO137" s="1339"/>
      <c r="HUP137" s="1339"/>
      <c r="HUQ137" s="1339"/>
      <c r="HUR137" s="1339"/>
      <c r="HUS137" s="1339"/>
      <c r="HUT137" s="1339"/>
      <c r="HUU137" s="1339"/>
      <c r="HUV137" s="1339"/>
      <c r="HUW137" s="1339"/>
      <c r="HUX137" s="1339"/>
      <c r="HUY137" s="1339"/>
      <c r="HUZ137" s="1339"/>
      <c r="HVA137" s="1339"/>
      <c r="HVB137" s="1339"/>
      <c r="HVC137" s="1339"/>
      <c r="HVD137" s="1339"/>
      <c r="HVE137" s="1339"/>
      <c r="HVF137" s="1339"/>
      <c r="HVG137" s="1339"/>
      <c r="HVH137" s="1339"/>
      <c r="HVI137" s="1339"/>
      <c r="HVJ137" s="1339"/>
      <c r="HVK137" s="1339"/>
      <c r="HVL137" s="1339"/>
      <c r="HVM137" s="1339"/>
      <c r="HVN137" s="1339"/>
      <c r="HVO137" s="1339"/>
      <c r="HVP137" s="1339"/>
      <c r="HVQ137" s="1339"/>
      <c r="HVR137" s="1339"/>
      <c r="HVS137" s="1339"/>
      <c r="HVT137" s="1339"/>
      <c r="HVU137" s="1339"/>
      <c r="HVV137" s="1339"/>
      <c r="HVW137" s="1339"/>
      <c r="HVX137" s="1339"/>
      <c r="HVY137" s="1339"/>
      <c r="HVZ137" s="1339"/>
      <c r="HWA137" s="1339"/>
      <c r="HWB137" s="1339"/>
      <c r="HWC137" s="1339"/>
      <c r="HWD137" s="1339"/>
      <c r="HWE137" s="1339"/>
      <c r="HWF137" s="1339"/>
      <c r="HWG137" s="1339"/>
      <c r="HWH137" s="1339"/>
      <c r="HWI137" s="1339"/>
      <c r="HWJ137" s="1339"/>
      <c r="HWK137" s="1339"/>
      <c r="HWL137" s="1339"/>
      <c r="HWM137" s="1339"/>
      <c r="HWN137" s="1339"/>
      <c r="HWO137" s="1339"/>
      <c r="HWP137" s="1339"/>
      <c r="HWQ137" s="1339"/>
      <c r="HWR137" s="1339"/>
      <c r="HWS137" s="1339"/>
      <c r="HWT137" s="1339"/>
      <c r="HWU137" s="1339"/>
      <c r="HWV137" s="1339"/>
      <c r="HWW137" s="1339"/>
      <c r="HWX137" s="1339"/>
      <c r="HWY137" s="1339"/>
      <c r="HWZ137" s="1339"/>
      <c r="HXA137" s="1339"/>
      <c r="HXB137" s="1339"/>
      <c r="HXC137" s="1339"/>
      <c r="HXD137" s="1339"/>
      <c r="HXE137" s="1339"/>
      <c r="HXF137" s="1339"/>
      <c r="HXG137" s="1339"/>
      <c r="HXH137" s="1339"/>
      <c r="HXI137" s="1339"/>
      <c r="HXJ137" s="1339"/>
      <c r="HXK137" s="1339"/>
      <c r="HXL137" s="1339"/>
      <c r="HXM137" s="1339"/>
      <c r="HXN137" s="1339"/>
      <c r="HXO137" s="1339"/>
      <c r="HXP137" s="1339"/>
      <c r="HXQ137" s="1339"/>
      <c r="HXR137" s="1339"/>
      <c r="HXS137" s="1339"/>
      <c r="HXT137" s="1339"/>
      <c r="HXU137" s="1339"/>
      <c r="HXV137" s="1339"/>
      <c r="HXW137" s="1339"/>
      <c r="HXX137" s="1339"/>
      <c r="HXY137" s="1339"/>
      <c r="HXZ137" s="1339"/>
      <c r="HYA137" s="1339"/>
      <c r="HYB137" s="1339"/>
      <c r="HYC137" s="1339"/>
      <c r="HYD137" s="1339"/>
      <c r="HYE137" s="1339"/>
      <c r="HYF137" s="1339"/>
      <c r="HYG137" s="1339"/>
      <c r="HYH137" s="1339"/>
      <c r="HYI137" s="1339"/>
      <c r="HYJ137" s="1339"/>
      <c r="HYK137" s="1339"/>
      <c r="HYL137" s="1339"/>
      <c r="HYM137" s="1339"/>
      <c r="HYN137" s="1339"/>
      <c r="HYO137" s="1339"/>
      <c r="HYP137" s="1339"/>
      <c r="HYQ137" s="1339"/>
      <c r="HYR137" s="1339"/>
      <c r="HYS137" s="1339"/>
      <c r="HYT137" s="1339"/>
      <c r="HYU137" s="1339"/>
      <c r="HYV137" s="1339"/>
      <c r="HYW137" s="1339"/>
      <c r="HYX137" s="1339"/>
      <c r="HYY137" s="1339"/>
      <c r="HYZ137" s="1339"/>
      <c r="HZA137" s="1339"/>
      <c r="HZB137" s="1339"/>
      <c r="HZC137" s="1339"/>
      <c r="HZD137" s="1339"/>
      <c r="HZE137" s="1339"/>
      <c r="HZF137" s="1339"/>
      <c r="HZG137" s="1339"/>
      <c r="HZH137" s="1339"/>
      <c r="HZI137" s="1339"/>
      <c r="HZJ137" s="1339"/>
      <c r="HZK137" s="1339"/>
      <c r="HZL137" s="1339"/>
      <c r="HZM137" s="1339"/>
      <c r="HZN137" s="1339"/>
      <c r="HZO137" s="1339"/>
      <c r="HZP137" s="1339"/>
      <c r="HZQ137" s="1339"/>
      <c r="HZR137" s="1339"/>
      <c r="HZS137" s="1339"/>
      <c r="HZT137" s="1339"/>
      <c r="HZU137" s="1339"/>
      <c r="HZV137" s="1339"/>
      <c r="HZW137" s="1339"/>
      <c r="HZX137" s="1339"/>
      <c r="HZY137" s="1339"/>
      <c r="HZZ137" s="1339"/>
      <c r="IAA137" s="1339"/>
      <c r="IAB137" s="1339"/>
      <c r="IAC137" s="1339"/>
      <c r="IAD137" s="1339"/>
      <c r="IAE137" s="1339"/>
      <c r="IAF137" s="1339"/>
      <c r="IAG137" s="1339"/>
      <c r="IAH137" s="1339"/>
      <c r="IAI137" s="1339"/>
      <c r="IAJ137" s="1339"/>
      <c r="IAK137" s="1339"/>
      <c r="IAL137" s="1339"/>
      <c r="IAM137" s="1339"/>
      <c r="IAN137" s="1339"/>
      <c r="IAO137" s="1339"/>
      <c r="IAP137" s="1339"/>
      <c r="IAQ137" s="1339"/>
      <c r="IAR137" s="1339"/>
      <c r="IAS137" s="1339"/>
      <c r="IAT137" s="1339"/>
      <c r="IAU137" s="1339"/>
      <c r="IAV137" s="1339"/>
      <c r="IAW137" s="1339"/>
      <c r="IAX137" s="1339"/>
      <c r="IAY137" s="1339"/>
      <c r="IAZ137" s="1339"/>
      <c r="IBA137" s="1339"/>
      <c r="IBB137" s="1339"/>
      <c r="IBC137" s="1339"/>
      <c r="IBD137" s="1339"/>
      <c r="IBE137" s="1339"/>
      <c r="IBF137" s="1339"/>
      <c r="IBG137" s="1339"/>
      <c r="IBH137" s="1339"/>
      <c r="IBI137" s="1339"/>
      <c r="IBJ137" s="1339"/>
      <c r="IBK137" s="1339"/>
      <c r="IBL137" s="1339"/>
      <c r="IBM137" s="1339"/>
      <c r="IBN137" s="1339"/>
      <c r="IBO137" s="1339"/>
      <c r="IBP137" s="1339"/>
      <c r="IBQ137" s="1339"/>
      <c r="IBR137" s="1339"/>
      <c r="IBS137" s="1339"/>
      <c r="IBT137" s="1339"/>
      <c r="IBU137" s="1339"/>
      <c r="IBV137" s="1339"/>
      <c r="IBW137" s="1339"/>
      <c r="IBX137" s="1339"/>
      <c r="IBY137" s="1339"/>
      <c r="IBZ137" s="1339"/>
      <c r="ICA137" s="1339"/>
      <c r="ICB137" s="1339"/>
      <c r="ICC137" s="1339"/>
      <c r="ICD137" s="1339"/>
      <c r="ICE137" s="1339"/>
      <c r="ICF137" s="1339"/>
      <c r="ICG137" s="1339"/>
      <c r="ICH137" s="1339"/>
      <c r="ICI137" s="1339"/>
      <c r="ICJ137" s="1339"/>
      <c r="ICK137" s="1339"/>
      <c r="ICL137" s="1339"/>
      <c r="ICM137" s="1339"/>
      <c r="ICN137" s="1339"/>
      <c r="ICO137" s="1339"/>
      <c r="ICP137" s="1339"/>
      <c r="ICQ137" s="1339"/>
      <c r="ICR137" s="1339"/>
      <c r="ICS137" s="1339"/>
      <c r="ICT137" s="1339"/>
      <c r="ICU137" s="1339"/>
      <c r="ICV137" s="1339"/>
      <c r="ICW137" s="1339"/>
      <c r="ICX137" s="1339"/>
      <c r="ICY137" s="1339"/>
      <c r="ICZ137" s="1339"/>
      <c r="IDA137" s="1339"/>
      <c r="IDB137" s="1339"/>
      <c r="IDC137" s="1339"/>
      <c r="IDD137" s="1339"/>
      <c r="IDE137" s="1339"/>
      <c r="IDF137" s="1339"/>
      <c r="IDG137" s="1339"/>
      <c r="IDH137" s="1339"/>
      <c r="IDI137" s="1339"/>
      <c r="IDJ137" s="1339"/>
      <c r="IDK137" s="1339"/>
      <c r="IDL137" s="1339"/>
      <c r="IDM137" s="1339"/>
      <c r="IDN137" s="1339"/>
      <c r="IDO137" s="1339"/>
      <c r="IDP137" s="1339"/>
      <c r="IDQ137" s="1339"/>
      <c r="IDR137" s="1339"/>
      <c r="IDS137" s="1339"/>
      <c r="IDT137" s="1339"/>
      <c r="IDU137" s="1339"/>
      <c r="IDV137" s="1339"/>
      <c r="IDW137" s="1339"/>
      <c r="IDX137" s="1339"/>
      <c r="IDY137" s="1339"/>
      <c r="IDZ137" s="1339"/>
      <c r="IEA137" s="1339"/>
      <c r="IEB137" s="1339"/>
      <c r="IEC137" s="1339"/>
      <c r="IED137" s="1339"/>
      <c r="IEE137" s="1339"/>
      <c r="IEF137" s="1339"/>
      <c r="IEG137" s="1339"/>
      <c r="IEH137" s="1339"/>
      <c r="IEI137" s="1339"/>
      <c r="IEJ137" s="1339"/>
      <c r="IEK137" s="1339"/>
      <c r="IEL137" s="1339"/>
      <c r="IEM137" s="1339"/>
      <c r="IEN137" s="1339"/>
      <c r="IEO137" s="1339"/>
      <c r="IEP137" s="1339"/>
      <c r="IEQ137" s="1339"/>
      <c r="IER137" s="1339"/>
      <c r="IES137" s="1339"/>
      <c r="IET137" s="1339"/>
      <c r="IEU137" s="1339"/>
      <c r="IEV137" s="1339"/>
      <c r="IEW137" s="1339"/>
      <c r="IEX137" s="1339"/>
      <c r="IEY137" s="1339"/>
      <c r="IEZ137" s="1339"/>
      <c r="IFA137" s="1339"/>
      <c r="IFB137" s="1339"/>
      <c r="IFC137" s="1339"/>
      <c r="IFD137" s="1339"/>
      <c r="IFE137" s="1339"/>
      <c r="IFF137" s="1339"/>
      <c r="IFG137" s="1339"/>
      <c r="IFH137" s="1339"/>
      <c r="IFI137" s="1339"/>
      <c r="IFJ137" s="1339"/>
      <c r="IFK137" s="1339"/>
      <c r="IFL137" s="1339"/>
      <c r="IFM137" s="1339"/>
      <c r="IFN137" s="1339"/>
      <c r="IFO137" s="1339"/>
      <c r="IFP137" s="1339"/>
      <c r="IFQ137" s="1339"/>
      <c r="IFR137" s="1339"/>
      <c r="IFS137" s="1339"/>
      <c r="IFT137" s="1339"/>
      <c r="IFU137" s="1339"/>
      <c r="IFV137" s="1339"/>
      <c r="IFW137" s="1339"/>
      <c r="IFX137" s="1339"/>
      <c r="IFY137" s="1339"/>
      <c r="IFZ137" s="1339"/>
      <c r="IGA137" s="1339"/>
      <c r="IGB137" s="1339"/>
      <c r="IGC137" s="1339"/>
      <c r="IGD137" s="1339"/>
      <c r="IGE137" s="1339"/>
      <c r="IGF137" s="1339"/>
      <c r="IGG137" s="1339"/>
      <c r="IGH137" s="1339"/>
      <c r="IGI137" s="1339"/>
      <c r="IGJ137" s="1339"/>
      <c r="IGK137" s="1339"/>
      <c r="IGL137" s="1339"/>
      <c r="IGM137" s="1339"/>
      <c r="IGN137" s="1339"/>
      <c r="IGO137" s="1339"/>
      <c r="IGP137" s="1339"/>
      <c r="IGQ137" s="1339"/>
      <c r="IGR137" s="1339"/>
      <c r="IGS137" s="1339"/>
      <c r="IGT137" s="1339"/>
      <c r="IGU137" s="1339"/>
      <c r="IGV137" s="1339"/>
      <c r="IGW137" s="1339"/>
      <c r="IGX137" s="1339"/>
      <c r="IGY137" s="1339"/>
      <c r="IGZ137" s="1339"/>
      <c r="IHA137" s="1339"/>
      <c r="IHB137" s="1339"/>
      <c r="IHC137" s="1339"/>
      <c r="IHD137" s="1339"/>
      <c r="IHE137" s="1339"/>
      <c r="IHF137" s="1339"/>
      <c r="IHG137" s="1339"/>
      <c r="IHH137" s="1339"/>
      <c r="IHI137" s="1339"/>
      <c r="IHJ137" s="1339"/>
      <c r="IHK137" s="1339"/>
      <c r="IHL137" s="1339"/>
      <c r="IHM137" s="1339"/>
      <c r="IHN137" s="1339"/>
      <c r="IHO137" s="1339"/>
      <c r="IHP137" s="1339"/>
      <c r="IHQ137" s="1339"/>
      <c r="IHR137" s="1339"/>
      <c r="IHS137" s="1339"/>
      <c r="IHT137" s="1339"/>
      <c r="IHU137" s="1339"/>
      <c r="IHV137" s="1339"/>
      <c r="IHW137" s="1339"/>
      <c r="IHX137" s="1339"/>
      <c r="IHY137" s="1339"/>
      <c r="IHZ137" s="1339"/>
      <c r="IIA137" s="1339"/>
      <c r="IIB137" s="1339"/>
      <c r="IIC137" s="1339"/>
      <c r="IID137" s="1339"/>
      <c r="IIE137" s="1339"/>
      <c r="IIF137" s="1339"/>
      <c r="IIG137" s="1339"/>
      <c r="IIH137" s="1339"/>
      <c r="III137" s="1339"/>
      <c r="IIJ137" s="1339"/>
      <c r="IIK137" s="1339"/>
      <c r="IIL137" s="1339"/>
      <c r="IIM137" s="1339"/>
      <c r="IIN137" s="1339"/>
      <c r="IIO137" s="1339"/>
      <c r="IIP137" s="1339"/>
      <c r="IIQ137" s="1339"/>
      <c r="IIR137" s="1339"/>
      <c r="IIS137" s="1339"/>
      <c r="IIT137" s="1339"/>
      <c r="IIU137" s="1339"/>
      <c r="IIV137" s="1339"/>
      <c r="IIW137" s="1339"/>
      <c r="IIX137" s="1339"/>
      <c r="IIY137" s="1339"/>
      <c r="IIZ137" s="1339"/>
      <c r="IJA137" s="1339"/>
      <c r="IJB137" s="1339"/>
      <c r="IJC137" s="1339"/>
      <c r="IJD137" s="1339"/>
      <c r="IJE137" s="1339"/>
      <c r="IJF137" s="1339"/>
      <c r="IJG137" s="1339"/>
      <c r="IJH137" s="1339"/>
      <c r="IJI137" s="1339"/>
      <c r="IJJ137" s="1339"/>
      <c r="IJK137" s="1339"/>
      <c r="IJL137" s="1339"/>
      <c r="IJM137" s="1339"/>
      <c r="IJN137" s="1339"/>
      <c r="IJO137" s="1339"/>
      <c r="IJP137" s="1339"/>
      <c r="IJQ137" s="1339"/>
      <c r="IJR137" s="1339"/>
      <c r="IJS137" s="1339"/>
      <c r="IJT137" s="1339"/>
      <c r="IJU137" s="1339"/>
      <c r="IJV137" s="1339"/>
      <c r="IJW137" s="1339"/>
      <c r="IJX137" s="1339"/>
      <c r="IJY137" s="1339"/>
      <c r="IJZ137" s="1339"/>
      <c r="IKA137" s="1339"/>
      <c r="IKB137" s="1339"/>
      <c r="IKC137" s="1339"/>
      <c r="IKD137" s="1339"/>
      <c r="IKE137" s="1339"/>
      <c r="IKF137" s="1339"/>
      <c r="IKG137" s="1339"/>
      <c r="IKH137" s="1339"/>
      <c r="IKI137" s="1339"/>
      <c r="IKJ137" s="1339"/>
      <c r="IKK137" s="1339"/>
      <c r="IKL137" s="1339"/>
      <c r="IKM137" s="1339"/>
      <c r="IKN137" s="1339"/>
      <c r="IKO137" s="1339"/>
      <c r="IKP137" s="1339"/>
      <c r="IKQ137" s="1339"/>
      <c r="IKR137" s="1339"/>
      <c r="IKS137" s="1339"/>
      <c r="IKT137" s="1339"/>
      <c r="IKU137" s="1339"/>
      <c r="IKV137" s="1339"/>
      <c r="IKW137" s="1339"/>
      <c r="IKX137" s="1339"/>
      <c r="IKY137" s="1339"/>
      <c r="IKZ137" s="1339"/>
      <c r="ILA137" s="1339"/>
      <c r="ILB137" s="1339"/>
      <c r="ILC137" s="1339"/>
      <c r="ILD137" s="1339"/>
      <c r="ILE137" s="1339"/>
      <c r="ILF137" s="1339"/>
      <c r="ILG137" s="1339"/>
      <c r="ILH137" s="1339"/>
      <c r="ILI137" s="1339"/>
      <c r="ILJ137" s="1339"/>
      <c r="ILK137" s="1339"/>
      <c r="ILL137" s="1339"/>
      <c r="ILM137" s="1339"/>
      <c r="ILN137" s="1339"/>
      <c r="ILO137" s="1339"/>
      <c r="ILP137" s="1339"/>
      <c r="ILQ137" s="1339"/>
      <c r="ILR137" s="1339"/>
      <c r="ILS137" s="1339"/>
      <c r="ILT137" s="1339"/>
      <c r="ILU137" s="1339"/>
      <c r="ILV137" s="1339"/>
      <c r="ILW137" s="1339"/>
      <c r="ILX137" s="1339"/>
      <c r="ILY137" s="1339"/>
      <c r="ILZ137" s="1339"/>
      <c r="IMA137" s="1339"/>
      <c r="IMB137" s="1339"/>
      <c r="IMC137" s="1339"/>
      <c r="IMD137" s="1339"/>
      <c r="IME137" s="1339"/>
      <c r="IMF137" s="1339"/>
      <c r="IMG137" s="1339"/>
      <c r="IMH137" s="1339"/>
      <c r="IMI137" s="1339"/>
      <c r="IMJ137" s="1339"/>
      <c r="IMK137" s="1339"/>
      <c r="IML137" s="1339"/>
      <c r="IMM137" s="1339"/>
      <c r="IMN137" s="1339"/>
      <c r="IMO137" s="1339"/>
      <c r="IMP137" s="1339"/>
      <c r="IMQ137" s="1339"/>
      <c r="IMR137" s="1339"/>
      <c r="IMS137" s="1339"/>
      <c r="IMT137" s="1339"/>
      <c r="IMU137" s="1339"/>
      <c r="IMV137" s="1339"/>
      <c r="IMW137" s="1339"/>
      <c r="IMX137" s="1339"/>
      <c r="IMY137" s="1339"/>
      <c r="IMZ137" s="1339"/>
      <c r="INA137" s="1339"/>
      <c r="INB137" s="1339"/>
      <c r="INC137" s="1339"/>
      <c r="IND137" s="1339"/>
      <c r="INE137" s="1339"/>
      <c r="INF137" s="1339"/>
      <c r="ING137" s="1339"/>
      <c r="INH137" s="1339"/>
      <c r="INI137" s="1339"/>
      <c r="INJ137" s="1339"/>
      <c r="INK137" s="1339"/>
      <c r="INL137" s="1339"/>
      <c r="INM137" s="1339"/>
      <c r="INN137" s="1339"/>
      <c r="INO137" s="1339"/>
      <c r="INP137" s="1339"/>
      <c r="INQ137" s="1339"/>
      <c r="INR137" s="1339"/>
      <c r="INS137" s="1339"/>
      <c r="INT137" s="1339"/>
      <c r="INU137" s="1339"/>
      <c r="INV137" s="1339"/>
      <c r="INW137" s="1339"/>
      <c r="INX137" s="1339"/>
      <c r="INY137" s="1339"/>
      <c r="INZ137" s="1339"/>
      <c r="IOA137" s="1339"/>
      <c r="IOB137" s="1339"/>
      <c r="IOC137" s="1339"/>
      <c r="IOD137" s="1339"/>
      <c r="IOE137" s="1339"/>
      <c r="IOF137" s="1339"/>
      <c r="IOG137" s="1339"/>
      <c r="IOH137" s="1339"/>
      <c r="IOI137" s="1339"/>
      <c r="IOJ137" s="1339"/>
      <c r="IOK137" s="1339"/>
      <c r="IOL137" s="1339"/>
      <c r="IOM137" s="1339"/>
      <c r="ION137" s="1339"/>
      <c r="IOO137" s="1339"/>
      <c r="IOP137" s="1339"/>
      <c r="IOQ137" s="1339"/>
      <c r="IOR137" s="1339"/>
      <c r="IOS137" s="1339"/>
      <c r="IOT137" s="1339"/>
      <c r="IOU137" s="1339"/>
      <c r="IOV137" s="1339"/>
      <c r="IOW137" s="1339"/>
      <c r="IOX137" s="1339"/>
      <c r="IOY137" s="1339"/>
      <c r="IOZ137" s="1339"/>
      <c r="IPA137" s="1339"/>
      <c r="IPB137" s="1339"/>
      <c r="IPC137" s="1339"/>
      <c r="IPD137" s="1339"/>
      <c r="IPE137" s="1339"/>
      <c r="IPF137" s="1339"/>
      <c r="IPG137" s="1339"/>
      <c r="IPH137" s="1339"/>
      <c r="IPI137" s="1339"/>
      <c r="IPJ137" s="1339"/>
      <c r="IPK137" s="1339"/>
      <c r="IPL137" s="1339"/>
      <c r="IPM137" s="1339"/>
      <c r="IPN137" s="1339"/>
      <c r="IPO137" s="1339"/>
      <c r="IPP137" s="1339"/>
      <c r="IPQ137" s="1339"/>
      <c r="IPR137" s="1339"/>
      <c r="IPS137" s="1339"/>
      <c r="IPT137" s="1339"/>
      <c r="IPU137" s="1339"/>
      <c r="IPV137" s="1339"/>
      <c r="IPW137" s="1339"/>
      <c r="IPX137" s="1339"/>
      <c r="IPY137" s="1339"/>
      <c r="IPZ137" s="1339"/>
      <c r="IQA137" s="1339"/>
      <c r="IQB137" s="1339"/>
      <c r="IQC137" s="1339"/>
      <c r="IQD137" s="1339"/>
      <c r="IQE137" s="1339"/>
      <c r="IQF137" s="1339"/>
      <c r="IQG137" s="1339"/>
      <c r="IQH137" s="1339"/>
      <c r="IQI137" s="1339"/>
      <c r="IQJ137" s="1339"/>
      <c r="IQK137" s="1339"/>
      <c r="IQL137" s="1339"/>
      <c r="IQM137" s="1339"/>
      <c r="IQN137" s="1339"/>
      <c r="IQO137" s="1339"/>
      <c r="IQP137" s="1339"/>
      <c r="IQQ137" s="1339"/>
      <c r="IQR137" s="1339"/>
      <c r="IQS137" s="1339"/>
      <c r="IQT137" s="1339"/>
      <c r="IQU137" s="1339"/>
      <c r="IQV137" s="1339"/>
      <c r="IQW137" s="1339"/>
      <c r="IQX137" s="1339"/>
      <c r="IQY137" s="1339"/>
      <c r="IQZ137" s="1339"/>
      <c r="IRA137" s="1339"/>
      <c r="IRB137" s="1339"/>
      <c r="IRC137" s="1339"/>
      <c r="IRD137" s="1339"/>
      <c r="IRE137" s="1339"/>
      <c r="IRF137" s="1339"/>
      <c r="IRG137" s="1339"/>
      <c r="IRH137" s="1339"/>
      <c r="IRI137" s="1339"/>
      <c r="IRJ137" s="1339"/>
      <c r="IRK137" s="1339"/>
      <c r="IRL137" s="1339"/>
      <c r="IRM137" s="1339"/>
      <c r="IRN137" s="1339"/>
      <c r="IRO137" s="1339"/>
      <c r="IRP137" s="1339"/>
      <c r="IRQ137" s="1339"/>
      <c r="IRR137" s="1339"/>
      <c r="IRS137" s="1339"/>
      <c r="IRT137" s="1339"/>
      <c r="IRU137" s="1339"/>
      <c r="IRV137" s="1339"/>
      <c r="IRW137" s="1339"/>
      <c r="IRX137" s="1339"/>
      <c r="IRY137" s="1339"/>
      <c r="IRZ137" s="1339"/>
      <c r="ISA137" s="1339"/>
      <c r="ISB137" s="1339"/>
      <c r="ISC137" s="1339"/>
      <c r="ISD137" s="1339"/>
      <c r="ISE137" s="1339"/>
      <c r="ISF137" s="1339"/>
      <c r="ISG137" s="1339"/>
      <c r="ISH137" s="1339"/>
      <c r="ISI137" s="1339"/>
      <c r="ISJ137" s="1339"/>
      <c r="ISK137" s="1339"/>
      <c r="ISL137" s="1339"/>
      <c r="ISM137" s="1339"/>
      <c r="ISN137" s="1339"/>
      <c r="ISO137" s="1339"/>
      <c r="ISP137" s="1339"/>
      <c r="ISQ137" s="1339"/>
      <c r="ISR137" s="1339"/>
      <c r="ISS137" s="1339"/>
      <c r="IST137" s="1339"/>
      <c r="ISU137" s="1339"/>
      <c r="ISV137" s="1339"/>
      <c r="ISW137" s="1339"/>
      <c r="ISX137" s="1339"/>
      <c r="ISY137" s="1339"/>
      <c r="ISZ137" s="1339"/>
      <c r="ITA137" s="1339"/>
      <c r="ITB137" s="1339"/>
      <c r="ITC137" s="1339"/>
      <c r="ITD137" s="1339"/>
      <c r="ITE137" s="1339"/>
      <c r="ITF137" s="1339"/>
      <c r="ITG137" s="1339"/>
      <c r="ITH137" s="1339"/>
      <c r="ITI137" s="1339"/>
      <c r="ITJ137" s="1339"/>
      <c r="ITK137" s="1339"/>
      <c r="ITL137" s="1339"/>
      <c r="ITM137" s="1339"/>
      <c r="ITN137" s="1339"/>
      <c r="ITO137" s="1339"/>
      <c r="ITP137" s="1339"/>
      <c r="ITQ137" s="1339"/>
      <c r="ITR137" s="1339"/>
      <c r="ITS137" s="1339"/>
      <c r="ITT137" s="1339"/>
      <c r="ITU137" s="1339"/>
      <c r="ITV137" s="1339"/>
      <c r="ITW137" s="1339"/>
      <c r="ITX137" s="1339"/>
      <c r="ITY137" s="1339"/>
      <c r="ITZ137" s="1339"/>
      <c r="IUA137" s="1339"/>
      <c r="IUB137" s="1339"/>
      <c r="IUC137" s="1339"/>
      <c r="IUD137" s="1339"/>
      <c r="IUE137" s="1339"/>
      <c r="IUF137" s="1339"/>
      <c r="IUG137" s="1339"/>
      <c r="IUH137" s="1339"/>
      <c r="IUI137" s="1339"/>
      <c r="IUJ137" s="1339"/>
      <c r="IUK137" s="1339"/>
      <c r="IUL137" s="1339"/>
      <c r="IUM137" s="1339"/>
      <c r="IUN137" s="1339"/>
      <c r="IUO137" s="1339"/>
      <c r="IUP137" s="1339"/>
      <c r="IUQ137" s="1339"/>
      <c r="IUR137" s="1339"/>
      <c r="IUS137" s="1339"/>
      <c r="IUT137" s="1339"/>
      <c r="IUU137" s="1339"/>
      <c r="IUV137" s="1339"/>
      <c r="IUW137" s="1339"/>
      <c r="IUX137" s="1339"/>
      <c r="IUY137" s="1339"/>
      <c r="IUZ137" s="1339"/>
      <c r="IVA137" s="1339"/>
      <c r="IVB137" s="1339"/>
      <c r="IVC137" s="1339"/>
      <c r="IVD137" s="1339"/>
      <c r="IVE137" s="1339"/>
      <c r="IVF137" s="1339"/>
      <c r="IVG137" s="1339"/>
      <c r="IVH137" s="1339"/>
      <c r="IVI137" s="1339"/>
      <c r="IVJ137" s="1339"/>
      <c r="IVK137" s="1339"/>
      <c r="IVL137" s="1339"/>
      <c r="IVM137" s="1339"/>
      <c r="IVN137" s="1339"/>
      <c r="IVO137" s="1339"/>
      <c r="IVP137" s="1339"/>
      <c r="IVQ137" s="1339"/>
      <c r="IVR137" s="1339"/>
      <c r="IVS137" s="1339"/>
      <c r="IVT137" s="1339"/>
      <c r="IVU137" s="1339"/>
      <c r="IVV137" s="1339"/>
      <c r="IVW137" s="1339"/>
      <c r="IVX137" s="1339"/>
      <c r="IVY137" s="1339"/>
      <c r="IVZ137" s="1339"/>
      <c r="IWA137" s="1339"/>
      <c r="IWB137" s="1339"/>
      <c r="IWC137" s="1339"/>
      <c r="IWD137" s="1339"/>
      <c r="IWE137" s="1339"/>
      <c r="IWF137" s="1339"/>
      <c r="IWG137" s="1339"/>
      <c r="IWH137" s="1339"/>
      <c r="IWI137" s="1339"/>
      <c r="IWJ137" s="1339"/>
      <c r="IWK137" s="1339"/>
      <c r="IWL137" s="1339"/>
      <c r="IWM137" s="1339"/>
      <c r="IWN137" s="1339"/>
      <c r="IWO137" s="1339"/>
      <c r="IWP137" s="1339"/>
      <c r="IWQ137" s="1339"/>
      <c r="IWR137" s="1339"/>
      <c r="IWS137" s="1339"/>
      <c r="IWT137" s="1339"/>
      <c r="IWU137" s="1339"/>
      <c r="IWV137" s="1339"/>
      <c r="IWW137" s="1339"/>
      <c r="IWX137" s="1339"/>
      <c r="IWY137" s="1339"/>
      <c r="IWZ137" s="1339"/>
      <c r="IXA137" s="1339"/>
      <c r="IXB137" s="1339"/>
      <c r="IXC137" s="1339"/>
      <c r="IXD137" s="1339"/>
      <c r="IXE137" s="1339"/>
      <c r="IXF137" s="1339"/>
      <c r="IXG137" s="1339"/>
      <c r="IXH137" s="1339"/>
      <c r="IXI137" s="1339"/>
      <c r="IXJ137" s="1339"/>
      <c r="IXK137" s="1339"/>
      <c r="IXL137" s="1339"/>
      <c r="IXM137" s="1339"/>
      <c r="IXN137" s="1339"/>
      <c r="IXO137" s="1339"/>
      <c r="IXP137" s="1339"/>
      <c r="IXQ137" s="1339"/>
      <c r="IXR137" s="1339"/>
      <c r="IXS137" s="1339"/>
      <c r="IXT137" s="1339"/>
      <c r="IXU137" s="1339"/>
      <c r="IXV137" s="1339"/>
      <c r="IXW137" s="1339"/>
      <c r="IXX137" s="1339"/>
      <c r="IXY137" s="1339"/>
      <c r="IXZ137" s="1339"/>
      <c r="IYA137" s="1339"/>
      <c r="IYB137" s="1339"/>
      <c r="IYC137" s="1339"/>
      <c r="IYD137" s="1339"/>
      <c r="IYE137" s="1339"/>
      <c r="IYF137" s="1339"/>
      <c r="IYG137" s="1339"/>
      <c r="IYH137" s="1339"/>
      <c r="IYI137" s="1339"/>
      <c r="IYJ137" s="1339"/>
      <c r="IYK137" s="1339"/>
      <c r="IYL137" s="1339"/>
      <c r="IYM137" s="1339"/>
      <c r="IYN137" s="1339"/>
      <c r="IYO137" s="1339"/>
      <c r="IYP137" s="1339"/>
      <c r="IYQ137" s="1339"/>
      <c r="IYR137" s="1339"/>
      <c r="IYS137" s="1339"/>
      <c r="IYT137" s="1339"/>
      <c r="IYU137" s="1339"/>
      <c r="IYV137" s="1339"/>
      <c r="IYW137" s="1339"/>
      <c r="IYX137" s="1339"/>
      <c r="IYY137" s="1339"/>
      <c r="IYZ137" s="1339"/>
      <c r="IZA137" s="1339"/>
      <c r="IZB137" s="1339"/>
      <c r="IZC137" s="1339"/>
      <c r="IZD137" s="1339"/>
      <c r="IZE137" s="1339"/>
      <c r="IZF137" s="1339"/>
      <c r="IZG137" s="1339"/>
      <c r="IZH137" s="1339"/>
      <c r="IZI137" s="1339"/>
      <c r="IZJ137" s="1339"/>
      <c r="IZK137" s="1339"/>
      <c r="IZL137" s="1339"/>
      <c r="IZM137" s="1339"/>
      <c r="IZN137" s="1339"/>
      <c r="IZO137" s="1339"/>
      <c r="IZP137" s="1339"/>
      <c r="IZQ137" s="1339"/>
      <c r="IZR137" s="1339"/>
      <c r="IZS137" s="1339"/>
      <c r="IZT137" s="1339"/>
      <c r="IZU137" s="1339"/>
      <c r="IZV137" s="1339"/>
      <c r="IZW137" s="1339"/>
      <c r="IZX137" s="1339"/>
      <c r="IZY137" s="1339"/>
      <c r="IZZ137" s="1339"/>
      <c r="JAA137" s="1339"/>
      <c r="JAB137" s="1339"/>
      <c r="JAC137" s="1339"/>
      <c r="JAD137" s="1339"/>
      <c r="JAE137" s="1339"/>
      <c r="JAF137" s="1339"/>
      <c r="JAG137" s="1339"/>
      <c r="JAH137" s="1339"/>
      <c r="JAI137" s="1339"/>
      <c r="JAJ137" s="1339"/>
      <c r="JAK137" s="1339"/>
      <c r="JAL137" s="1339"/>
      <c r="JAM137" s="1339"/>
      <c r="JAN137" s="1339"/>
      <c r="JAO137" s="1339"/>
      <c r="JAP137" s="1339"/>
      <c r="JAQ137" s="1339"/>
      <c r="JAR137" s="1339"/>
      <c r="JAS137" s="1339"/>
      <c r="JAT137" s="1339"/>
      <c r="JAU137" s="1339"/>
      <c r="JAV137" s="1339"/>
      <c r="JAW137" s="1339"/>
      <c r="JAX137" s="1339"/>
      <c r="JAY137" s="1339"/>
      <c r="JAZ137" s="1339"/>
      <c r="JBA137" s="1339"/>
      <c r="JBB137" s="1339"/>
      <c r="JBC137" s="1339"/>
      <c r="JBD137" s="1339"/>
      <c r="JBE137" s="1339"/>
      <c r="JBF137" s="1339"/>
      <c r="JBG137" s="1339"/>
      <c r="JBH137" s="1339"/>
      <c r="JBI137" s="1339"/>
      <c r="JBJ137" s="1339"/>
      <c r="JBK137" s="1339"/>
      <c r="JBL137" s="1339"/>
      <c r="JBM137" s="1339"/>
      <c r="JBN137" s="1339"/>
      <c r="JBO137" s="1339"/>
      <c r="JBP137" s="1339"/>
      <c r="JBQ137" s="1339"/>
      <c r="JBR137" s="1339"/>
      <c r="JBS137" s="1339"/>
      <c r="JBT137" s="1339"/>
      <c r="JBU137" s="1339"/>
      <c r="JBV137" s="1339"/>
      <c r="JBW137" s="1339"/>
      <c r="JBX137" s="1339"/>
      <c r="JBY137" s="1339"/>
      <c r="JBZ137" s="1339"/>
      <c r="JCA137" s="1339"/>
      <c r="JCB137" s="1339"/>
      <c r="JCC137" s="1339"/>
      <c r="JCD137" s="1339"/>
      <c r="JCE137" s="1339"/>
      <c r="JCF137" s="1339"/>
      <c r="JCG137" s="1339"/>
      <c r="JCH137" s="1339"/>
      <c r="JCI137" s="1339"/>
      <c r="JCJ137" s="1339"/>
      <c r="JCK137" s="1339"/>
      <c r="JCL137" s="1339"/>
      <c r="JCM137" s="1339"/>
      <c r="JCN137" s="1339"/>
      <c r="JCO137" s="1339"/>
      <c r="JCP137" s="1339"/>
      <c r="JCQ137" s="1339"/>
      <c r="JCR137" s="1339"/>
      <c r="JCS137" s="1339"/>
      <c r="JCT137" s="1339"/>
      <c r="JCU137" s="1339"/>
      <c r="JCV137" s="1339"/>
      <c r="JCW137" s="1339"/>
      <c r="JCX137" s="1339"/>
      <c r="JCY137" s="1339"/>
      <c r="JCZ137" s="1339"/>
      <c r="JDA137" s="1339"/>
      <c r="JDB137" s="1339"/>
      <c r="JDC137" s="1339"/>
      <c r="JDD137" s="1339"/>
      <c r="JDE137" s="1339"/>
      <c r="JDF137" s="1339"/>
      <c r="JDG137" s="1339"/>
      <c r="JDH137" s="1339"/>
      <c r="JDI137" s="1339"/>
      <c r="JDJ137" s="1339"/>
      <c r="JDK137" s="1339"/>
      <c r="JDL137" s="1339"/>
      <c r="JDM137" s="1339"/>
      <c r="JDN137" s="1339"/>
      <c r="JDO137" s="1339"/>
      <c r="JDP137" s="1339"/>
      <c r="JDQ137" s="1339"/>
      <c r="JDR137" s="1339"/>
      <c r="JDS137" s="1339"/>
      <c r="JDT137" s="1339"/>
      <c r="JDU137" s="1339"/>
      <c r="JDV137" s="1339"/>
      <c r="JDW137" s="1339"/>
      <c r="JDX137" s="1339"/>
      <c r="JDY137" s="1339"/>
      <c r="JDZ137" s="1339"/>
      <c r="JEA137" s="1339"/>
      <c r="JEB137" s="1339"/>
      <c r="JEC137" s="1339"/>
      <c r="JED137" s="1339"/>
      <c r="JEE137" s="1339"/>
      <c r="JEF137" s="1339"/>
      <c r="JEG137" s="1339"/>
      <c r="JEH137" s="1339"/>
      <c r="JEI137" s="1339"/>
      <c r="JEJ137" s="1339"/>
      <c r="JEK137" s="1339"/>
      <c r="JEL137" s="1339"/>
      <c r="JEM137" s="1339"/>
      <c r="JEN137" s="1339"/>
      <c r="JEO137" s="1339"/>
      <c r="JEP137" s="1339"/>
      <c r="JEQ137" s="1339"/>
      <c r="JER137" s="1339"/>
      <c r="JES137" s="1339"/>
      <c r="JET137" s="1339"/>
      <c r="JEU137" s="1339"/>
      <c r="JEV137" s="1339"/>
      <c r="JEW137" s="1339"/>
      <c r="JEX137" s="1339"/>
      <c r="JEY137" s="1339"/>
      <c r="JEZ137" s="1339"/>
      <c r="JFA137" s="1339"/>
      <c r="JFB137" s="1339"/>
      <c r="JFC137" s="1339"/>
      <c r="JFD137" s="1339"/>
      <c r="JFE137" s="1339"/>
      <c r="JFF137" s="1339"/>
      <c r="JFG137" s="1339"/>
      <c r="JFH137" s="1339"/>
      <c r="JFI137" s="1339"/>
      <c r="JFJ137" s="1339"/>
      <c r="JFK137" s="1339"/>
      <c r="JFL137" s="1339"/>
      <c r="JFM137" s="1339"/>
      <c r="JFN137" s="1339"/>
      <c r="JFO137" s="1339"/>
      <c r="JFP137" s="1339"/>
      <c r="JFQ137" s="1339"/>
      <c r="JFR137" s="1339"/>
      <c r="JFS137" s="1339"/>
      <c r="JFT137" s="1339"/>
      <c r="JFU137" s="1339"/>
      <c r="JFV137" s="1339"/>
      <c r="JFW137" s="1339"/>
      <c r="JFX137" s="1339"/>
      <c r="JFY137" s="1339"/>
      <c r="JFZ137" s="1339"/>
      <c r="JGA137" s="1339"/>
      <c r="JGB137" s="1339"/>
      <c r="JGC137" s="1339"/>
      <c r="JGD137" s="1339"/>
      <c r="JGE137" s="1339"/>
      <c r="JGF137" s="1339"/>
      <c r="JGG137" s="1339"/>
      <c r="JGH137" s="1339"/>
      <c r="JGI137" s="1339"/>
      <c r="JGJ137" s="1339"/>
      <c r="JGK137" s="1339"/>
      <c r="JGL137" s="1339"/>
      <c r="JGM137" s="1339"/>
      <c r="JGN137" s="1339"/>
      <c r="JGO137" s="1339"/>
      <c r="JGP137" s="1339"/>
      <c r="JGQ137" s="1339"/>
      <c r="JGR137" s="1339"/>
      <c r="JGS137" s="1339"/>
      <c r="JGT137" s="1339"/>
      <c r="JGU137" s="1339"/>
      <c r="JGV137" s="1339"/>
      <c r="JGW137" s="1339"/>
      <c r="JGX137" s="1339"/>
      <c r="JGY137" s="1339"/>
      <c r="JGZ137" s="1339"/>
      <c r="JHA137" s="1339"/>
      <c r="JHB137" s="1339"/>
      <c r="JHC137" s="1339"/>
      <c r="JHD137" s="1339"/>
      <c r="JHE137" s="1339"/>
      <c r="JHF137" s="1339"/>
      <c r="JHG137" s="1339"/>
      <c r="JHH137" s="1339"/>
      <c r="JHI137" s="1339"/>
      <c r="JHJ137" s="1339"/>
      <c r="JHK137" s="1339"/>
      <c r="JHL137" s="1339"/>
      <c r="JHM137" s="1339"/>
      <c r="JHN137" s="1339"/>
      <c r="JHO137" s="1339"/>
      <c r="JHP137" s="1339"/>
      <c r="JHQ137" s="1339"/>
      <c r="JHR137" s="1339"/>
      <c r="JHS137" s="1339"/>
      <c r="JHT137" s="1339"/>
      <c r="JHU137" s="1339"/>
      <c r="JHV137" s="1339"/>
      <c r="JHW137" s="1339"/>
      <c r="JHX137" s="1339"/>
      <c r="JHY137" s="1339"/>
      <c r="JHZ137" s="1339"/>
      <c r="JIA137" s="1339"/>
      <c r="JIB137" s="1339"/>
      <c r="JIC137" s="1339"/>
      <c r="JID137" s="1339"/>
      <c r="JIE137" s="1339"/>
      <c r="JIF137" s="1339"/>
      <c r="JIG137" s="1339"/>
      <c r="JIH137" s="1339"/>
      <c r="JII137" s="1339"/>
      <c r="JIJ137" s="1339"/>
      <c r="JIK137" s="1339"/>
      <c r="JIL137" s="1339"/>
      <c r="JIM137" s="1339"/>
      <c r="JIN137" s="1339"/>
      <c r="JIO137" s="1339"/>
      <c r="JIP137" s="1339"/>
      <c r="JIQ137" s="1339"/>
      <c r="JIR137" s="1339"/>
      <c r="JIS137" s="1339"/>
      <c r="JIT137" s="1339"/>
      <c r="JIU137" s="1339"/>
      <c r="JIV137" s="1339"/>
      <c r="JIW137" s="1339"/>
      <c r="JIX137" s="1339"/>
      <c r="JIY137" s="1339"/>
      <c r="JIZ137" s="1339"/>
      <c r="JJA137" s="1339"/>
      <c r="JJB137" s="1339"/>
      <c r="JJC137" s="1339"/>
      <c r="JJD137" s="1339"/>
      <c r="JJE137" s="1339"/>
      <c r="JJF137" s="1339"/>
      <c r="JJG137" s="1339"/>
      <c r="JJH137" s="1339"/>
      <c r="JJI137" s="1339"/>
      <c r="JJJ137" s="1339"/>
      <c r="JJK137" s="1339"/>
      <c r="JJL137" s="1339"/>
      <c r="JJM137" s="1339"/>
      <c r="JJN137" s="1339"/>
      <c r="JJO137" s="1339"/>
      <c r="JJP137" s="1339"/>
      <c r="JJQ137" s="1339"/>
      <c r="JJR137" s="1339"/>
      <c r="JJS137" s="1339"/>
      <c r="JJT137" s="1339"/>
      <c r="JJU137" s="1339"/>
      <c r="JJV137" s="1339"/>
      <c r="JJW137" s="1339"/>
      <c r="JJX137" s="1339"/>
      <c r="JJY137" s="1339"/>
      <c r="JJZ137" s="1339"/>
      <c r="JKA137" s="1339"/>
      <c r="JKB137" s="1339"/>
      <c r="JKC137" s="1339"/>
      <c r="JKD137" s="1339"/>
      <c r="JKE137" s="1339"/>
      <c r="JKF137" s="1339"/>
      <c r="JKG137" s="1339"/>
      <c r="JKH137" s="1339"/>
      <c r="JKI137" s="1339"/>
      <c r="JKJ137" s="1339"/>
      <c r="JKK137" s="1339"/>
      <c r="JKL137" s="1339"/>
      <c r="JKM137" s="1339"/>
      <c r="JKN137" s="1339"/>
      <c r="JKO137" s="1339"/>
      <c r="JKP137" s="1339"/>
      <c r="JKQ137" s="1339"/>
      <c r="JKR137" s="1339"/>
      <c r="JKS137" s="1339"/>
      <c r="JKT137" s="1339"/>
      <c r="JKU137" s="1339"/>
      <c r="JKV137" s="1339"/>
      <c r="JKW137" s="1339"/>
      <c r="JKX137" s="1339"/>
      <c r="JKY137" s="1339"/>
      <c r="JKZ137" s="1339"/>
      <c r="JLA137" s="1339"/>
      <c r="JLB137" s="1339"/>
      <c r="JLC137" s="1339"/>
      <c r="JLD137" s="1339"/>
      <c r="JLE137" s="1339"/>
      <c r="JLF137" s="1339"/>
      <c r="JLG137" s="1339"/>
      <c r="JLH137" s="1339"/>
      <c r="JLI137" s="1339"/>
      <c r="JLJ137" s="1339"/>
      <c r="JLK137" s="1339"/>
      <c r="JLL137" s="1339"/>
      <c r="JLM137" s="1339"/>
      <c r="JLN137" s="1339"/>
      <c r="JLO137" s="1339"/>
      <c r="JLP137" s="1339"/>
      <c r="JLQ137" s="1339"/>
      <c r="JLR137" s="1339"/>
      <c r="JLS137" s="1339"/>
      <c r="JLT137" s="1339"/>
      <c r="JLU137" s="1339"/>
      <c r="JLV137" s="1339"/>
      <c r="JLW137" s="1339"/>
      <c r="JLX137" s="1339"/>
      <c r="JLY137" s="1339"/>
      <c r="JLZ137" s="1339"/>
      <c r="JMA137" s="1339"/>
      <c r="JMB137" s="1339"/>
      <c r="JMC137" s="1339"/>
      <c r="JMD137" s="1339"/>
      <c r="JME137" s="1339"/>
      <c r="JMF137" s="1339"/>
      <c r="JMG137" s="1339"/>
      <c r="JMH137" s="1339"/>
      <c r="JMI137" s="1339"/>
      <c r="JMJ137" s="1339"/>
      <c r="JMK137" s="1339"/>
      <c r="JML137" s="1339"/>
      <c r="JMM137" s="1339"/>
      <c r="JMN137" s="1339"/>
      <c r="JMO137" s="1339"/>
      <c r="JMP137" s="1339"/>
      <c r="JMQ137" s="1339"/>
      <c r="JMR137" s="1339"/>
      <c r="JMS137" s="1339"/>
      <c r="JMT137" s="1339"/>
      <c r="JMU137" s="1339"/>
      <c r="JMV137" s="1339"/>
      <c r="JMW137" s="1339"/>
      <c r="JMX137" s="1339"/>
      <c r="JMY137" s="1339"/>
      <c r="JMZ137" s="1339"/>
      <c r="JNA137" s="1339"/>
      <c r="JNB137" s="1339"/>
      <c r="JNC137" s="1339"/>
      <c r="JND137" s="1339"/>
      <c r="JNE137" s="1339"/>
      <c r="JNF137" s="1339"/>
      <c r="JNG137" s="1339"/>
      <c r="JNH137" s="1339"/>
      <c r="JNI137" s="1339"/>
      <c r="JNJ137" s="1339"/>
      <c r="JNK137" s="1339"/>
      <c r="JNL137" s="1339"/>
      <c r="JNM137" s="1339"/>
      <c r="JNN137" s="1339"/>
      <c r="JNO137" s="1339"/>
      <c r="JNP137" s="1339"/>
      <c r="JNQ137" s="1339"/>
      <c r="JNR137" s="1339"/>
      <c r="JNS137" s="1339"/>
      <c r="JNT137" s="1339"/>
      <c r="JNU137" s="1339"/>
      <c r="JNV137" s="1339"/>
      <c r="JNW137" s="1339"/>
      <c r="JNX137" s="1339"/>
      <c r="JNY137" s="1339"/>
      <c r="JNZ137" s="1339"/>
      <c r="JOA137" s="1339"/>
      <c r="JOB137" s="1339"/>
      <c r="JOC137" s="1339"/>
      <c r="JOD137" s="1339"/>
      <c r="JOE137" s="1339"/>
      <c r="JOF137" s="1339"/>
      <c r="JOG137" s="1339"/>
      <c r="JOH137" s="1339"/>
      <c r="JOI137" s="1339"/>
      <c r="JOJ137" s="1339"/>
      <c r="JOK137" s="1339"/>
      <c r="JOL137" s="1339"/>
      <c r="JOM137" s="1339"/>
      <c r="JON137" s="1339"/>
      <c r="JOO137" s="1339"/>
      <c r="JOP137" s="1339"/>
      <c r="JOQ137" s="1339"/>
      <c r="JOR137" s="1339"/>
      <c r="JOS137" s="1339"/>
      <c r="JOT137" s="1339"/>
      <c r="JOU137" s="1339"/>
      <c r="JOV137" s="1339"/>
      <c r="JOW137" s="1339"/>
      <c r="JOX137" s="1339"/>
      <c r="JOY137" s="1339"/>
      <c r="JOZ137" s="1339"/>
      <c r="JPA137" s="1339"/>
      <c r="JPB137" s="1339"/>
      <c r="JPC137" s="1339"/>
      <c r="JPD137" s="1339"/>
      <c r="JPE137" s="1339"/>
      <c r="JPF137" s="1339"/>
      <c r="JPG137" s="1339"/>
      <c r="JPH137" s="1339"/>
      <c r="JPI137" s="1339"/>
      <c r="JPJ137" s="1339"/>
      <c r="JPK137" s="1339"/>
      <c r="JPL137" s="1339"/>
      <c r="JPM137" s="1339"/>
      <c r="JPN137" s="1339"/>
      <c r="JPO137" s="1339"/>
      <c r="JPP137" s="1339"/>
      <c r="JPQ137" s="1339"/>
      <c r="JPR137" s="1339"/>
      <c r="JPS137" s="1339"/>
      <c r="JPT137" s="1339"/>
      <c r="JPU137" s="1339"/>
      <c r="JPV137" s="1339"/>
      <c r="JPW137" s="1339"/>
      <c r="JPX137" s="1339"/>
      <c r="JPY137" s="1339"/>
      <c r="JPZ137" s="1339"/>
      <c r="JQA137" s="1339"/>
      <c r="JQB137" s="1339"/>
      <c r="JQC137" s="1339"/>
      <c r="JQD137" s="1339"/>
      <c r="JQE137" s="1339"/>
      <c r="JQF137" s="1339"/>
      <c r="JQG137" s="1339"/>
      <c r="JQH137" s="1339"/>
      <c r="JQI137" s="1339"/>
      <c r="JQJ137" s="1339"/>
      <c r="JQK137" s="1339"/>
      <c r="JQL137" s="1339"/>
      <c r="JQM137" s="1339"/>
      <c r="JQN137" s="1339"/>
      <c r="JQO137" s="1339"/>
      <c r="JQP137" s="1339"/>
      <c r="JQQ137" s="1339"/>
      <c r="JQR137" s="1339"/>
      <c r="JQS137" s="1339"/>
      <c r="JQT137" s="1339"/>
      <c r="JQU137" s="1339"/>
      <c r="JQV137" s="1339"/>
      <c r="JQW137" s="1339"/>
      <c r="JQX137" s="1339"/>
      <c r="JQY137" s="1339"/>
      <c r="JQZ137" s="1339"/>
      <c r="JRA137" s="1339"/>
      <c r="JRB137" s="1339"/>
      <c r="JRC137" s="1339"/>
      <c r="JRD137" s="1339"/>
      <c r="JRE137" s="1339"/>
      <c r="JRF137" s="1339"/>
      <c r="JRG137" s="1339"/>
      <c r="JRH137" s="1339"/>
      <c r="JRI137" s="1339"/>
      <c r="JRJ137" s="1339"/>
      <c r="JRK137" s="1339"/>
      <c r="JRL137" s="1339"/>
      <c r="JRM137" s="1339"/>
      <c r="JRN137" s="1339"/>
      <c r="JRO137" s="1339"/>
      <c r="JRP137" s="1339"/>
      <c r="JRQ137" s="1339"/>
      <c r="JRR137" s="1339"/>
      <c r="JRS137" s="1339"/>
      <c r="JRT137" s="1339"/>
      <c r="JRU137" s="1339"/>
      <c r="JRV137" s="1339"/>
      <c r="JRW137" s="1339"/>
      <c r="JRX137" s="1339"/>
      <c r="JRY137" s="1339"/>
      <c r="JRZ137" s="1339"/>
      <c r="JSA137" s="1339"/>
      <c r="JSB137" s="1339"/>
      <c r="JSC137" s="1339"/>
      <c r="JSD137" s="1339"/>
      <c r="JSE137" s="1339"/>
      <c r="JSF137" s="1339"/>
      <c r="JSG137" s="1339"/>
      <c r="JSH137" s="1339"/>
      <c r="JSI137" s="1339"/>
      <c r="JSJ137" s="1339"/>
      <c r="JSK137" s="1339"/>
      <c r="JSL137" s="1339"/>
      <c r="JSM137" s="1339"/>
      <c r="JSN137" s="1339"/>
      <c r="JSO137" s="1339"/>
      <c r="JSP137" s="1339"/>
      <c r="JSQ137" s="1339"/>
      <c r="JSR137" s="1339"/>
      <c r="JSS137" s="1339"/>
      <c r="JST137" s="1339"/>
      <c r="JSU137" s="1339"/>
      <c r="JSV137" s="1339"/>
      <c r="JSW137" s="1339"/>
      <c r="JSX137" s="1339"/>
      <c r="JSY137" s="1339"/>
      <c r="JSZ137" s="1339"/>
      <c r="JTA137" s="1339"/>
      <c r="JTB137" s="1339"/>
      <c r="JTC137" s="1339"/>
      <c r="JTD137" s="1339"/>
      <c r="JTE137" s="1339"/>
      <c r="JTF137" s="1339"/>
      <c r="JTG137" s="1339"/>
      <c r="JTH137" s="1339"/>
      <c r="JTI137" s="1339"/>
      <c r="JTJ137" s="1339"/>
      <c r="JTK137" s="1339"/>
      <c r="JTL137" s="1339"/>
      <c r="JTM137" s="1339"/>
      <c r="JTN137" s="1339"/>
      <c r="JTO137" s="1339"/>
      <c r="JTP137" s="1339"/>
      <c r="JTQ137" s="1339"/>
      <c r="JTR137" s="1339"/>
      <c r="JTS137" s="1339"/>
      <c r="JTT137" s="1339"/>
      <c r="JTU137" s="1339"/>
      <c r="JTV137" s="1339"/>
      <c r="JTW137" s="1339"/>
      <c r="JTX137" s="1339"/>
      <c r="JTY137" s="1339"/>
      <c r="JTZ137" s="1339"/>
      <c r="JUA137" s="1339"/>
      <c r="JUB137" s="1339"/>
      <c r="JUC137" s="1339"/>
      <c r="JUD137" s="1339"/>
      <c r="JUE137" s="1339"/>
      <c r="JUF137" s="1339"/>
      <c r="JUG137" s="1339"/>
      <c r="JUH137" s="1339"/>
      <c r="JUI137" s="1339"/>
      <c r="JUJ137" s="1339"/>
      <c r="JUK137" s="1339"/>
      <c r="JUL137" s="1339"/>
      <c r="JUM137" s="1339"/>
      <c r="JUN137" s="1339"/>
      <c r="JUO137" s="1339"/>
      <c r="JUP137" s="1339"/>
      <c r="JUQ137" s="1339"/>
      <c r="JUR137" s="1339"/>
      <c r="JUS137" s="1339"/>
      <c r="JUT137" s="1339"/>
      <c r="JUU137" s="1339"/>
      <c r="JUV137" s="1339"/>
      <c r="JUW137" s="1339"/>
      <c r="JUX137" s="1339"/>
      <c r="JUY137" s="1339"/>
      <c r="JUZ137" s="1339"/>
      <c r="JVA137" s="1339"/>
      <c r="JVB137" s="1339"/>
      <c r="JVC137" s="1339"/>
      <c r="JVD137" s="1339"/>
      <c r="JVE137" s="1339"/>
      <c r="JVF137" s="1339"/>
      <c r="JVG137" s="1339"/>
      <c r="JVH137" s="1339"/>
      <c r="JVI137" s="1339"/>
      <c r="JVJ137" s="1339"/>
      <c r="JVK137" s="1339"/>
      <c r="JVL137" s="1339"/>
      <c r="JVM137" s="1339"/>
      <c r="JVN137" s="1339"/>
      <c r="JVO137" s="1339"/>
      <c r="JVP137" s="1339"/>
      <c r="JVQ137" s="1339"/>
      <c r="JVR137" s="1339"/>
      <c r="JVS137" s="1339"/>
      <c r="JVT137" s="1339"/>
      <c r="JVU137" s="1339"/>
      <c r="JVV137" s="1339"/>
      <c r="JVW137" s="1339"/>
      <c r="JVX137" s="1339"/>
      <c r="JVY137" s="1339"/>
      <c r="JVZ137" s="1339"/>
      <c r="JWA137" s="1339"/>
      <c r="JWB137" s="1339"/>
      <c r="JWC137" s="1339"/>
      <c r="JWD137" s="1339"/>
      <c r="JWE137" s="1339"/>
      <c r="JWF137" s="1339"/>
      <c r="JWG137" s="1339"/>
      <c r="JWH137" s="1339"/>
      <c r="JWI137" s="1339"/>
      <c r="JWJ137" s="1339"/>
      <c r="JWK137" s="1339"/>
      <c r="JWL137" s="1339"/>
      <c r="JWM137" s="1339"/>
      <c r="JWN137" s="1339"/>
      <c r="JWO137" s="1339"/>
      <c r="JWP137" s="1339"/>
      <c r="JWQ137" s="1339"/>
      <c r="JWR137" s="1339"/>
      <c r="JWS137" s="1339"/>
      <c r="JWT137" s="1339"/>
      <c r="JWU137" s="1339"/>
      <c r="JWV137" s="1339"/>
      <c r="JWW137" s="1339"/>
      <c r="JWX137" s="1339"/>
      <c r="JWY137" s="1339"/>
      <c r="JWZ137" s="1339"/>
      <c r="JXA137" s="1339"/>
      <c r="JXB137" s="1339"/>
      <c r="JXC137" s="1339"/>
      <c r="JXD137" s="1339"/>
      <c r="JXE137" s="1339"/>
      <c r="JXF137" s="1339"/>
      <c r="JXG137" s="1339"/>
      <c r="JXH137" s="1339"/>
      <c r="JXI137" s="1339"/>
      <c r="JXJ137" s="1339"/>
      <c r="JXK137" s="1339"/>
      <c r="JXL137" s="1339"/>
      <c r="JXM137" s="1339"/>
      <c r="JXN137" s="1339"/>
      <c r="JXO137" s="1339"/>
      <c r="JXP137" s="1339"/>
      <c r="JXQ137" s="1339"/>
      <c r="JXR137" s="1339"/>
      <c r="JXS137" s="1339"/>
      <c r="JXT137" s="1339"/>
      <c r="JXU137" s="1339"/>
      <c r="JXV137" s="1339"/>
      <c r="JXW137" s="1339"/>
      <c r="JXX137" s="1339"/>
      <c r="JXY137" s="1339"/>
      <c r="JXZ137" s="1339"/>
      <c r="JYA137" s="1339"/>
      <c r="JYB137" s="1339"/>
      <c r="JYC137" s="1339"/>
      <c r="JYD137" s="1339"/>
      <c r="JYE137" s="1339"/>
      <c r="JYF137" s="1339"/>
      <c r="JYG137" s="1339"/>
      <c r="JYH137" s="1339"/>
      <c r="JYI137" s="1339"/>
      <c r="JYJ137" s="1339"/>
      <c r="JYK137" s="1339"/>
      <c r="JYL137" s="1339"/>
      <c r="JYM137" s="1339"/>
      <c r="JYN137" s="1339"/>
      <c r="JYO137" s="1339"/>
      <c r="JYP137" s="1339"/>
      <c r="JYQ137" s="1339"/>
      <c r="JYR137" s="1339"/>
      <c r="JYS137" s="1339"/>
      <c r="JYT137" s="1339"/>
      <c r="JYU137" s="1339"/>
      <c r="JYV137" s="1339"/>
      <c r="JYW137" s="1339"/>
      <c r="JYX137" s="1339"/>
      <c r="JYY137" s="1339"/>
      <c r="JYZ137" s="1339"/>
      <c r="JZA137" s="1339"/>
      <c r="JZB137" s="1339"/>
      <c r="JZC137" s="1339"/>
      <c r="JZD137" s="1339"/>
      <c r="JZE137" s="1339"/>
      <c r="JZF137" s="1339"/>
      <c r="JZG137" s="1339"/>
      <c r="JZH137" s="1339"/>
      <c r="JZI137" s="1339"/>
      <c r="JZJ137" s="1339"/>
      <c r="JZK137" s="1339"/>
      <c r="JZL137" s="1339"/>
      <c r="JZM137" s="1339"/>
      <c r="JZN137" s="1339"/>
      <c r="JZO137" s="1339"/>
      <c r="JZP137" s="1339"/>
      <c r="JZQ137" s="1339"/>
      <c r="JZR137" s="1339"/>
      <c r="JZS137" s="1339"/>
      <c r="JZT137" s="1339"/>
      <c r="JZU137" s="1339"/>
      <c r="JZV137" s="1339"/>
      <c r="JZW137" s="1339"/>
      <c r="JZX137" s="1339"/>
      <c r="JZY137" s="1339"/>
      <c r="JZZ137" s="1339"/>
      <c r="KAA137" s="1339"/>
      <c r="KAB137" s="1339"/>
      <c r="KAC137" s="1339"/>
      <c r="KAD137" s="1339"/>
      <c r="KAE137" s="1339"/>
      <c r="KAF137" s="1339"/>
      <c r="KAG137" s="1339"/>
      <c r="KAH137" s="1339"/>
      <c r="KAI137" s="1339"/>
      <c r="KAJ137" s="1339"/>
      <c r="KAK137" s="1339"/>
      <c r="KAL137" s="1339"/>
      <c r="KAM137" s="1339"/>
      <c r="KAN137" s="1339"/>
      <c r="KAO137" s="1339"/>
      <c r="KAP137" s="1339"/>
      <c r="KAQ137" s="1339"/>
      <c r="KAR137" s="1339"/>
      <c r="KAS137" s="1339"/>
      <c r="KAT137" s="1339"/>
      <c r="KAU137" s="1339"/>
      <c r="KAV137" s="1339"/>
      <c r="KAW137" s="1339"/>
      <c r="KAX137" s="1339"/>
      <c r="KAY137" s="1339"/>
      <c r="KAZ137" s="1339"/>
      <c r="KBA137" s="1339"/>
      <c r="KBB137" s="1339"/>
      <c r="KBC137" s="1339"/>
      <c r="KBD137" s="1339"/>
      <c r="KBE137" s="1339"/>
      <c r="KBF137" s="1339"/>
      <c r="KBG137" s="1339"/>
      <c r="KBH137" s="1339"/>
      <c r="KBI137" s="1339"/>
      <c r="KBJ137" s="1339"/>
      <c r="KBK137" s="1339"/>
      <c r="KBL137" s="1339"/>
      <c r="KBM137" s="1339"/>
      <c r="KBN137" s="1339"/>
      <c r="KBO137" s="1339"/>
      <c r="KBP137" s="1339"/>
      <c r="KBQ137" s="1339"/>
      <c r="KBR137" s="1339"/>
      <c r="KBS137" s="1339"/>
      <c r="KBT137" s="1339"/>
      <c r="KBU137" s="1339"/>
      <c r="KBV137" s="1339"/>
      <c r="KBW137" s="1339"/>
      <c r="KBX137" s="1339"/>
      <c r="KBY137" s="1339"/>
      <c r="KBZ137" s="1339"/>
      <c r="KCA137" s="1339"/>
      <c r="KCB137" s="1339"/>
      <c r="KCC137" s="1339"/>
      <c r="KCD137" s="1339"/>
      <c r="KCE137" s="1339"/>
      <c r="KCF137" s="1339"/>
      <c r="KCG137" s="1339"/>
      <c r="KCH137" s="1339"/>
      <c r="KCI137" s="1339"/>
      <c r="KCJ137" s="1339"/>
      <c r="KCK137" s="1339"/>
      <c r="KCL137" s="1339"/>
      <c r="KCM137" s="1339"/>
      <c r="KCN137" s="1339"/>
      <c r="KCO137" s="1339"/>
      <c r="KCP137" s="1339"/>
      <c r="KCQ137" s="1339"/>
      <c r="KCR137" s="1339"/>
      <c r="KCS137" s="1339"/>
      <c r="KCT137" s="1339"/>
      <c r="KCU137" s="1339"/>
      <c r="KCV137" s="1339"/>
      <c r="KCW137" s="1339"/>
      <c r="KCX137" s="1339"/>
      <c r="KCY137" s="1339"/>
      <c r="KCZ137" s="1339"/>
      <c r="KDA137" s="1339"/>
      <c r="KDB137" s="1339"/>
      <c r="KDC137" s="1339"/>
      <c r="KDD137" s="1339"/>
      <c r="KDE137" s="1339"/>
      <c r="KDF137" s="1339"/>
      <c r="KDG137" s="1339"/>
      <c r="KDH137" s="1339"/>
      <c r="KDI137" s="1339"/>
      <c r="KDJ137" s="1339"/>
      <c r="KDK137" s="1339"/>
      <c r="KDL137" s="1339"/>
      <c r="KDM137" s="1339"/>
      <c r="KDN137" s="1339"/>
      <c r="KDO137" s="1339"/>
      <c r="KDP137" s="1339"/>
      <c r="KDQ137" s="1339"/>
      <c r="KDR137" s="1339"/>
      <c r="KDS137" s="1339"/>
      <c r="KDT137" s="1339"/>
      <c r="KDU137" s="1339"/>
      <c r="KDV137" s="1339"/>
      <c r="KDW137" s="1339"/>
      <c r="KDX137" s="1339"/>
      <c r="KDY137" s="1339"/>
      <c r="KDZ137" s="1339"/>
      <c r="KEA137" s="1339"/>
      <c r="KEB137" s="1339"/>
      <c r="KEC137" s="1339"/>
      <c r="KED137" s="1339"/>
      <c r="KEE137" s="1339"/>
      <c r="KEF137" s="1339"/>
      <c r="KEG137" s="1339"/>
      <c r="KEH137" s="1339"/>
      <c r="KEI137" s="1339"/>
      <c r="KEJ137" s="1339"/>
      <c r="KEK137" s="1339"/>
      <c r="KEL137" s="1339"/>
      <c r="KEM137" s="1339"/>
      <c r="KEN137" s="1339"/>
      <c r="KEO137" s="1339"/>
      <c r="KEP137" s="1339"/>
      <c r="KEQ137" s="1339"/>
      <c r="KER137" s="1339"/>
      <c r="KES137" s="1339"/>
      <c r="KET137" s="1339"/>
      <c r="KEU137" s="1339"/>
      <c r="KEV137" s="1339"/>
      <c r="KEW137" s="1339"/>
      <c r="KEX137" s="1339"/>
      <c r="KEY137" s="1339"/>
      <c r="KEZ137" s="1339"/>
      <c r="KFA137" s="1339"/>
      <c r="KFB137" s="1339"/>
      <c r="KFC137" s="1339"/>
      <c r="KFD137" s="1339"/>
      <c r="KFE137" s="1339"/>
      <c r="KFF137" s="1339"/>
      <c r="KFG137" s="1339"/>
      <c r="KFH137" s="1339"/>
      <c r="KFI137" s="1339"/>
      <c r="KFJ137" s="1339"/>
      <c r="KFK137" s="1339"/>
      <c r="KFL137" s="1339"/>
      <c r="KFM137" s="1339"/>
      <c r="KFN137" s="1339"/>
      <c r="KFO137" s="1339"/>
      <c r="KFP137" s="1339"/>
      <c r="KFQ137" s="1339"/>
      <c r="KFR137" s="1339"/>
      <c r="KFS137" s="1339"/>
      <c r="KFT137" s="1339"/>
      <c r="KFU137" s="1339"/>
      <c r="KFV137" s="1339"/>
      <c r="KFW137" s="1339"/>
      <c r="KFX137" s="1339"/>
      <c r="KFY137" s="1339"/>
      <c r="KFZ137" s="1339"/>
      <c r="KGA137" s="1339"/>
      <c r="KGB137" s="1339"/>
      <c r="KGC137" s="1339"/>
      <c r="KGD137" s="1339"/>
      <c r="KGE137" s="1339"/>
      <c r="KGF137" s="1339"/>
      <c r="KGG137" s="1339"/>
      <c r="KGH137" s="1339"/>
      <c r="KGI137" s="1339"/>
      <c r="KGJ137" s="1339"/>
      <c r="KGK137" s="1339"/>
      <c r="KGL137" s="1339"/>
      <c r="KGM137" s="1339"/>
      <c r="KGN137" s="1339"/>
      <c r="KGO137" s="1339"/>
      <c r="KGP137" s="1339"/>
      <c r="KGQ137" s="1339"/>
      <c r="KGR137" s="1339"/>
      <c r="KGS137" s="1339"/>
      <c r="KGT137" s="1339"/>
      <c r="KGU137" s="1339"/>
      <c r="KGV137" s="1339"/>
      <c r="KGW137" s="1339"/>
      <c r="KGX137" s="1339"/>
      <c r="KGY137" s="1339"/>
      <c r="KGZ137" s="1339"/>
      <c r="KHA137" s="1339"/>
      <c r="KHB137" s="1339"/>
      <c r="KHC137" s="1339"/>
      <c r="KHD137" s="1339"/>
      <c r="KHE137" s="1339"/>
      <c r="KHF137" s="1339"/>
      <c r="KHG137" s="1339"/>
      <c r="KHH137" s="1339"/>
      <c r="KHI137" s="1339"/>
      <c r="KHJ137" s="1339"/>
      <c r="KHK137" s="1339"/>
      <c r="KHL137" s="1339"/>
      <c r="KHM137" s="1339"/>
      <c r="KHN137" s="1339"/>
      <c r="KHO137" s="1339"/>
      <c r="KHP137" s="1339"/>
      <c r="KHQ137" s="1339"/>
      <c r="KHR137" s="1339"/>
      <c r="KHS137" s="1339"/>
      <c r="KHT137" s="1339"/>
      <c r="KHU137" s="1339"/>
      <c r="KHV137" s="1339"/>
      <c r="KHW137" s="1339"/>
      <c r="KHX137" s="1339"/>
      <c r="KHY137" s="1339"/>
      <c r="KHZ137" s="1339"/>
      <c r="KIA137" s="1339"/>
      <c r="KIB137" s="1339"/>
      <c r="KIC137" s="1339"/>
      <c r="KID137" s="1339"/>
      <c r="KIE137" s="1339"/>
      <c r="KIF137" s="1339"/>
      <c r="KIG137" s="1339"/>
      <c r="KIH137" s="1339"/>
      <c r="KII137" s="1339"/>
      <c r="KIJ137" s="1339"/>
      <c r="KIK137" s="1339"/>
      <c r="KIL137" s="1339"/>
      <c r="KIM137" s="1339"/>
      <c r="KIN137" s="1339"/>
      <c r="KIO137" s="1339"/>
      <c r="KIP137" s="1339"/>
      <c r="KIQ137" s="1339"/>
      <c r="KIR137" s="1339"/>
      <c r="KIS137" s="1339"/>
      <c r="KIT137" s="1339"/>
      <c r="KIU137" s="1339"/>
      <c r="KIV137" s="1339"/>
      <c r="KIW137" s="1339"/>
      <c r="KIX137" s="1339"/>
      <c r="KIY137" s="1339"/>
      <c r="KIZ137" s="1339"/>
      <c r="KJA137" s="1339"/>
      <c r="KJB137" s="1339"/>
      <c r="KJC137" s="1339"/>
      <c r="KJD137" s="1339"/>
      <c r="KJE137" s="1339"/>
      <c r="KJF137" s="1339"/>
      <c r="KJG137" s="1339"/>
      <c r="KJH137" s="1339"/>
      <c r="KJI137" s="1339"/>
      <c r="KJJ137" s="1339"/>
      <c r="KJK137" s="1339"/>
      <c r="KJL137" s="1339"/>
      <c r="KJM137" s="1339"/>
      <c r="KJN137" s="1339"/>
      <c r="KJO137" s="1339"/>
      <c r="KJP137" s="1339"/>
      <c r="KJQ137" s="1339"/>
      <c r="KJR137" s="1339"/>
      <c r="KJS137" s="1339"/>
      <c r="KJT137" s="1339"/>
      <c r="KJU137" s="1339"/>
      <c r="KJV137" s="1339"/>
      <c r="KJW137" s="1339"/>
      <c r="KJX137" s="1339"/>
      <c r="KJY137" s="1339"/>
      <c r="KJZ137" s="1339"/>
      <c r="KKA137" s="1339"/>
      <c r="KKB137" s="1339"/>
      <c r="KKC137" s="1339"/>
      <c r="KKD137" s="1339"/>
      <c r="KKE137" s="1339"/>
      <c r="KKF137" s="1339"/>
      <c r="KKG137" s="1339"/>
      <c r="KKH137" s="1339"/>
      <c r="KKI137" s="1339"/>
      <c r="KKJ137" s="1339"/>
      <c r="KKK137" s="1339"/>
      <c r="KKL137" s="1339"/>
      <c r="KKM137" s="1339"/>
      <c r="KKN137" s="1339"/>
      <c r="KKO137" s="1339"/>
      <c r="KKP137" s="1339"/>
      <c r="KKQ137" s="1339"/>
      <c r="KKR137" s="1339"/>
      <c r="KKS137" s="1339"/>
      <c r="KKT137" s="1339"/>
      <c r="KKU137" s="1339"/>
      <c r="KKV137" s="1339"/>
      <c r="KKW137" s="1339"/>
      <c r="KKX137" s="1339"/>
      <c r="KKY137" s="1339"/>
      <c r="KKZ137" s="1339"/>
      <c r="KLA137" s="1339"/>
      <c r="KLB137" s="1339"/>
      <c r="KLC137" s="1339"/>
      <c r="KLD137" s="1339"/>
      <c r="KLE137" s="1339"/>
      <c r="KLF137" s="1339"/>
      <c r="KLG137" s="1339"/>
      <c r="KLH137" s="1339"/>
      <c r="KLI137" s="1339"/>
      <c r="KLJ137" s="1339"/>
      <c r="KLK137" s="1339"/>
      <c r="KLL137" s="1339"/>
      <c r="KLM137" s="1339"/>
      <c r="KLN137" s="1339"/>
      <c r="KLO137" s="1339"/>
      <c r="KLP137" s="1339"/>
      <c r="KLQ137" s="1339"/>
      <c r="KLR137" s="1339"/>
      <c r="KLS137" s="1339"/>
      <c r="KLT137" s="1339"/>
      <c r="KLU137" s="1339"/>
      <c r="KLV137" s="1339"/>
      <c r="KLW137" s="1339"/>
      <c r="KLX137" s="1339"/>
      <c r="KLY137" s="1339"/>
      <c r="KLZ137" s="1339"/>
      <c r="KMA137" s="1339"/>
      <c r="KMB137" s="1339"/>
      <c r="KMC137" s="1339"/>
      <c r="KMD137" s="1339"/>
      <c r="KME137" s="1339"/>
      <c r="KMF137" s="1339"/>
      <c r="KMG137" s="1339"/>
      <c r="KMH137" s="1339"/>
      <c r="KMI137" s="1339"/>
      <c r="KMJ137" s="1339"/>
      <c r="KMK137" s="1339"/>
      <c r="KML137" s="1339"/>
      <c r="KMM137" s="1339"/>
      <c r="KMN137" s="1339"/>
      <c r="KMO137" s="1339"/>
      <c r="KMP137" s="1339"/>
      <c r="KMQ137" s="1339"/>
      <c r="KMR137" s="1339"/>
      <c r="KMS137" s="1339"/>
      <c r="KMT137" s="1339"/>
      <c r="KMU137" s="1339"/>
      <c r="KMV137" s="1339"/>
      <c r="KMW137" s="1339"/>
      <c r="KMX137" s="1339"/>
      <c r="KMY137" s="1339"/>
      <c r="KMZ137" s="1339"/>
      <c r="KNA137" s="1339"/>
      <c r="KNB137" s="1339"/>
      <c r="KNC137" s="1339"/>
      <c r="KND137" s="1339"/>
      <c r="KNE137" s="1339"/>
      <c r="KNF137" s="1339"/>
      <c r="KNG137" s="1339"/>
      <c r="KNH137" s="1339"/>
      <c r="KNI137" s="1339"/>
      <c r="KNJ137" s="1339"/>
      <c r="KNK137" s="1339"/>
      <c r="KNL137" s="1339"/>
      <c r="KNM137" s="1339"/>
      <c r="KNN137" s="1339"/>
      <c r="KNO137" s="1339"/>
      <c r="KNP137" s="1339"/>
      <c r="KNQ137" s="1339"/>
      <c r="KNR137" s="1339"/>
      <c r="KNS137" s="1339"/>
      <c r="KNT137" s="1339"/>
      <c r="KNU137" s="1339"/>
      <c r="KNV137" s="1339"/>
      <c r="KNW137" s="1339"/>
      <c r="KNX137" s="1339"/>
      <c r="KNY137" s="1339"/>
      <c r="KNZ137" s="1339"/>
      <c r="KOA137" s="1339"/>
      <c r="KOB137" s="1339"/>
      <c r="KOC137" s="1339"/>
      <c r="KOD137" s="1339"/>
      <c r="KOE137" s="1339"/>
      <c r="KOF137" s="1339"/>
      <c r="KOG137" s="1339"/>
      <c r="KOH137" s="1339"/>
      <c r="KOI137" s="1339"/>
      <c r="KOJ137" s="1339"/>
      <c r="KOK137" s="1339"/>
      <c r="KOL137" s="1339"/>
      <c r="KOM137" s="1339"/>
      <c r="KON137" s="1339"/>
      <c r="KOO137" s="1339"/>
      <c r="KOP137" s="1339"/>
      <c r="KOQ137" s="1339"/>
      <c r="KOR137" s="1339"/>
      <c r="KOS137" s="1339"/>
      <c r="KOT137" s="1339"/>
      <c r="KOU137" s="1339"/>
      <c r="KOV137" s="1339"/>
      <c r="KOW137" s="1339"/>
      <c r="KOX137" s="1339"/>
      <c r="KOY137" s="1339"/>
      <c r="KOZ137" s="1339"/>
      <c r="KPA137" s="1339"/>
      <c r="KPB137" s="1339"/>
      <c r="KPC137" s="1339"/>
      <c r="KPD137" s="1339"/>
      <c r="KPE137" s="1339"/>
      <c r="KPF137" s="1339"/>
      <c r="KPG137" s="1339"/>
      <c r="KPH137" s="1339"/>
      <c r="KPI137" s="1339"/>
      <c r="KPJ137" s="1339"/>
      <c r="KPK137" s="1339"/>
      <c r="KPL137" s="1339"/>
      <c r="KPM137" s="1339"/>
      <c r="KPN137" s="1339"/>
      <c r="KPO137" s="1339"/>
      <c r="KPP137" s="1339"/>
      <c r="KPQ137" s="1339"/>
      <c r="KPR137" s="1339"/>
      <c r="KPS137" s="1339"/>
      <c r="KPT137" s="1339"/>
      <c r="KPU137" s="1339"/>
      <c r="KPV137" s="1339"/>
      <c r="KPW137" s="1339"/>
      <c r="KPX137" s="1339"/>
      <c r="KPY137" s="1339"/>
      <c r="KPZ137" s="1339"/>
      <c r="KQA137" s="1339"/>
      <c r="KQB137" s="1339"/>
      <c r="KQC137" s="1339"/>
      <c r="KQD137" s="1339"/>
      <c r="KQE137" s="1339"/>
      <c r="KQF137" s="1339"/>
      <c r="KQG137" s="1339"/>
      <c r="KQH137" s="1339"/>
      <c r="KQI137" s="1339"/>
      <c r="KQJ137" s="1339"/>
      <c r="KQK137" s="1339"/>
      <c r="KQL137" s="1339"/>
      <c r="KQM137" s="1339"/>
      <c r="KQN137" s="1339"/>
      <c r="KQO137" s="1339"/>
      <c r="KQP137" s="1339"/>
      <c r="KQQ137" s="1339"/>
      <c r="KQR137" s="1339"/>
      <c r="KQS137" s="1339"/>
      <c r="KQT137" s="1339"/>
      <c r="KQU137" s="1339"/>
      <c r="KQV137" s="1339"/>
      <c r="KQW137" s="1339"/>
      <c r="KQX137" s="1339"/>
      <c r="KQY137" s="1339"/>
      <c r="KQZ137" s="1339"/>
      <c r="KRA137" s="1339"/>
      <c r="KRB137" s="1339"/>
      <c r="KRC137" s="1339"/>
      <c r="KRD137" s="1339"/>
      <c r="KRE137" s="1339"/>
      <c r="KRF137" s="1339"/>
      <c r="KRG137" s="1339"/>
      <c r="KRH137" s="1339"/>
      <c r="KRI137" s="1339"/>
      <c r="KRJ137" s="1339"/>
      <c r="KRK137" s="1339"/>
      <c r="KRL137" s="1339"/>
      <c r="KRM137" s="1339"/>
      <c r="KRN137" s="1339"/>
      <c r="KRO137" s="1339"/>
      <c r="KRP137" s="1339"/>
      <c r="KRQ137" s="1339"/>
      <c r="KRR137" s="1339"/>
      <c r="KRS137" s="1339"/>
      <c r="KRT137" s="1339"/>
      <c r="KRU137" s="1339"/>
      <c r="KRV137" s="1339"/>
      <c r="KRW137" s="1339"/>
      <c r="KRX137" s="1339"/>
      <c r="KRY137" s="1339"/>
      <c r="KRZ137" s="1339"/>
      <c r="KSA137" s="1339"/>
      <c r="KSB137" s="1339"/>
      <c r="KSC137" s="1339"/>
      <c r="KSD137" s="1339"/>
      <c r="KSE137" s="1339"/>
      <c r="KSF137" s="1339"/>
      <c r="KSG137" s="1339"/>
      <c r="KSH137" s="1339"/>
      <c r="KSI137" s="1339"/>
      <c r="KSJ137" s="1339"/>
      <c r="KSK137" s="1339"/>
      <c r="KSL137" s="1339"/>
      <c r="KSM137" s="1339"/>
      <c r="KSN137" s="1339"/>
      <c r="KSO137" s="1339"/>
      <c r="KSP137" s="1339"/>
      <c r="KSQ137" s="1339"/>
      <c r="KSR137" s="1339"/>
      <c r="KSS137" s="1339"/>
      <c r="KST137" s="1339"/>
      <c r="KSU137" s="1339"/>
      <c r="KSV137" s="1339"/>
      <c r="KSW137" s="1339"/>
      <c r="KSX137" s="1339"/>
      <c r="KSY137" s="1339"/>
      <c r="KSZ137" s="1339"/>
      <c r="KTA137" s="1339"/>
      <c r="KTB137" s="1339"/>
      <c r="KTC137" s="1339"/>
      <c r="KTD137" s="1339"/>
      <c r="KTE137" s="1339"/>
      <c r="KTF137" s="1339"/>
      <c r="KTG137" s="1339"/>
      <c r="KTH137" s="1339"/>
      <c r="KTI137" s="1339"/>
      <c r="KTJ137" s="1339"/>
      <c r="KTK137" s="1339"/>
      <c r="KTL137" s="1339"/>
      <c r="KTM137" s="1339"/>
      <c r="KTN137" s="1339"/>
      <c r="KTO137" s="1339"/>
      <c r="KTP137" s="1339"/>
      <c r="KTQ137" s="1339"/>
      <c r="KTR137" s="1339"/>
      <c r="KTS137" s="1339"/>
      <c r="KTT137" s="1339"/>
      <c r="KTU137" s="1339"/>
      <c r="KTV137" s="1339"/>
      <c r="KTW137" s="1339"/>
      <c r="KTX137" s="1339"/>
      <c r="KTY137" s="1339"/>
      <c r="KTZ137" s="1339"/>
      <c r="KUA137" s="1339"/>
      <c r="KUB137" s="1339"/>
      <c r="KUC137" s="1339"/>
      <c r="KUD137" s="1339"/>
      <c r="KUE137" s="1339"/>
      <c r="KUF137" s="1339"/>
      <c r="KUG137" s="1339"/>
      <c r="KUH137" s="1339"/>
      <c r="KUI137" s="1339"/>
      <c r="KUJ137" s="1339"/>
      <c r="KUK137" s="1339"/>
      <c r="KUL137" s="1339"/>
      <c r="KUM137" s="1339"/>
      <c r="KUN137" s="1339"/>
      <c r="KUO137" s="1339"/>
      <c r="KUP137" s="1339"/>
      <c r="KUQ137" s="1339"/>
      <c r="KUR137" s="1339"/>
      <c r="KUS137" s="1339"/>
      <c r="KUT137" s="1339"/>
      <c r="KUU137" s="1339"/>
      <c r="KUV137" s="1339"/>
      <c r="KUW137" s="1339"/>
      <c r="KUX137" s="1339"/>
      <c r="KUY137" s="1339"/>
      <c r="KUZ137" s="1339"/>
      <c r="KVA137" s="1339"/>
      <c r="KVB137" s="1339"/>
      <c r="KVC137" s="1339"/>
      <c r="KVD137" s="1339"/>
      <c r="KVE137" s="1339"/>
      <c r="KVF137" s="1339"/>
      <c r="KVG137" s="1339"/>
      <c r="KVH137" s="1339"/>
      <c r="KVI137" s="1339"/>
      <c r="KVJ137" s="1339"/>
      <c r="KVK137" s="1339"/>
      <c r="KVL137" s="1339"/>
      <c r="KVM137" s="1339"/>
      <c r="KVN137" s="1339"/>
      <c r="KVO137" s="1339"/>
      <c r="KVP137" s="1339"/>
      <c r="KVQ137" s="1339"/>
      <c r="KVR137" s="1339"/>
      <c r="KVS137" s="1339"/>
      <c r="KVT137" s="1339"/>
      <c r="KVU137" s="1339"/>
      <c r="KVV137" s="1339"/>
      <c r="KVW137" s="1339"/>
      <c r="KVX137" s="1339"/>
      <c r="KVY137" s="1339"/>
      <c r="KVZ137" s="1339"/>
      <c r="KWA137" s="1339"/>
      <c r="KWB137" s="1339"/>
      <c r="KWC137" s="1339"/>
      <c r="KWD137" s="1339"/>
      <c r="KWE137" s="1339"/>
      <c r="KWF137" s="1339"/>
      <c r="KWG137" s="1339"/>
      <c r="KWH137" s="1339"/>
      <c r="KWI137" s="1339"/>
      <c r="KWJ137" s="1339"/>
      <c r="KWK137" s="1339"/>
      <c r="KWL137" s="1339"/>
      <c r="KWM137" s="1339"/>
      <c r="KWN137" s="1339"/>
      <c r="KWO137" s="1339"/>
      <c r="KWP137" s="1339"/>
      <c r="KWQ137" s="1339"/>
      <c r="KWR137" s="1339"/>
      <c r="KWS137" s="1339"/>
      <c r="KWT137" s="1339"/>
      <c r="KWU137" s="1339"/>
      <c r="KWV137" s="1339"/>
      <c r="KWW137" s="1339"/>
      <c r="KWX137" s="1339"/>
      <c r="KWY137" s="1339"/>
      <c r="KWZ137" s="1339"/>
      <c r="KXA137" s="1339"/>
      <c r="KXB137" s="1339"/>
      <c r="KXC137" s="1339"/>
      <c r="KXD137" s="1339"/>
      <c r="KXE137" s="1339"/>
      <c r="KXF137" s="1339"/>
      <c r="KXG137" s="1339"/>
      <c r="KXH137" s="1339"/>
      <c r="KXI137" s="1339"/>
      <c r="KXJ137" s="1339"/>
      <c r="KXK137" s="1339"/>
      <c r="KXL137" s="1339"/>
      <c r="KXM137" s="1339"/>
      <c r="KXN137" s="1339"/>
      <c r="KXO137" s="1339"/>
      <c r="KXP137" s="1339"/>
      <c r="KXQ137" s="1339"/>
      <c r="KXR137" s="1339"/>
      <c r="KXS137" s="1339"/>
      <c r="KXT137" s="1339"/>
      <c r="KXU137" s="1339"/>
      <c r="KXV137" s="1339"/>
      <c r="KXW137" s="1339"/>
      <c r="KXX137" s="1339"/>
      <c r="KXY137" s="1339"/>
      <c r="KXZ137" s="1339"/>
      <c r="KYA137" s="1339"/>
      <c r="KYB137" s="1339"/>
      <c r="KYC137" s="1339"/>
      <c r="KYD137" s="1339"/>
      <c r="KYE137" s="1339"/>
      <c r="KYF137" s="1339"/>
      <c r="KYG137" s="1339"/>
      <c r="KYH137" s="1339"/>
      <c r="KYI137" s="1339"/>
      <c r="KYJ137" s="1339"/>
      <c r="KYK137" s="1339"/>
      <c r="KYL137" s="1339"/>
      <c r="KYM137" s="1339"/>
      <c r="KYN137" s="1339"/>
      <c r="KYO137" s="1339"/>
      <c r="KYP137" s="1339"/>
      <c r="KYQ137" s="1339"/>
      <c r="KYR137" s="1339"/>
      <c r="KYS137" s="1339"/>
      <c r="KYT137" s="1339"/>
      <c r="KYU137" s="1339"/>
      <c r="KYV137" s="1339"/>
      <c r="KYW137" s="1339"/>
      <c r="KYX137" s="1339"/>
      <c r="KYY137" s="1339"/>
      <c r="KYZ137" s="1339"/>
      <c r="KZA137" s="1339"/>
      <c r="KZB137" s="1339"/>
      <c r="KZC137" s="1339"/>
      <c r="KZD137" s="1339"/>
      <c r="KZE137" s="1339"/>
      <c r="KZF137" s="1339"/>
      <c r="KZG137" s="1339"/>
      <c r="KZH137" s="1339"/>
      <c r="KZI137" s="1339"/>
      <c r="KZJ137" s="1339"/>
      <c r="KZK137" s="1339"/>
      <c r="KZL137" s="1339"/>
      <c r="KZM137" s="1339"/>
      <c r="KZN137" s="1339"/>
      <c r="KZO137" s="1339"/>
      <c r="KZP137" s="1339"/>
      <c r="KZQ137" s="1339"/>
      <c r="KZR137" s="1339"/>
      <c r="KZS137" s="1339"/>
      <c r="KZT137" s="1339"/>
      <c r="KZU137" s="1339"/>
      <c r="KZV137" s="1339"/>
      <c r="KZW137" s="1339"/>
      <c r="KZX137" s="1339"/>
      <c r="KZY137" s="1339"/>
      <c r="KZZ137" s="1339"/>
      <c r="LAA137" s="1339"/>
      <c r="LAB137" s="1339"/>
      <c r="LAC137" s="1339"/>
      <c r="LAD137" s="1339"/>
      <c r="LAE137" s="1339"/>
      <c r="LAF137" s="1339"/>
      <c r="LAG137" s="1339"/>
      <c r="LAH137" s="1339"/>
      <c r="LAI137" s="1339"/>
      <c r="LAJ137" s="1339"/>
      <c r="LAK137" s="1339"/>
      <c r="LAL137" s="1339"/>
      <c r="LAM137" s="1339"/>
      <c r="LAN137" s="1339"/>
      <c r="LAO137" s="1339"/>
      <c r="LAP137" s="1339"/>
      <c r="LAQ137" s="1339"/>
      <c r="LAR137" s="1339"/>
      <c r="LAS137" s="1339"/>
      <c r="LAT137" s="1339"/>
      <c r="LAU137" s="1339"/>
      <c r="LAV137" s="1339"/>
      <c r="LAW137" s="1339"/>
      <c r="LAX137" s="1339"/>
      <c r="LAY137" s="1339"/>
      <c r="LAZ137" s="1339"/>
      <c r="LBA137" s="1339"/>
      <c r="LBB137" s="1339"/>
      <c r="LBC137" s="1339"/>
      <c r="LBD137" s="1339"/>
      <c r="LBE137" s="1339"/>
      <c r="LBF137" s="1339"/>
      <c r="LBG137" s="1339"/>
      <c r="LBH137" s="1339"/>
      <c r="LBI137" s="1339"/>
      <c r="LBJ137" s="1339"/>
      <c r="LBK137" s="1339"/>
      <c r="LBL137" s="1339"/>
      <c r="LBM137" s="1339"/>
      <c r="LBN137" s="1339"/>
      <c r="LBO137" s="1339"/>
      <c r="LBP137" s="1339"/>
      <c r="LBQ137" s="1339"/>
      <c r="LBR137" s="1339"/>
      <c r="LBS137" s="1339"/>
      <c r="LBT137" s="1339"/>
      <c r="LBU137" s="1339"/>
      <c r="LBV137" s="1339"/>
      <c r="LBW137" s="1339"/>
      <c r="LBX137" s="1339"/>
      <c r="LBY137" s="1339"/>
      <c r="LBZ137" s="1339"/>
      <c r="LCA137" s="1339"/>
      <c r="LCB137" s="1339"/>
      <c r="LCC137" s="1339"/>
      <c r="LCD137" s="1339"/>
      <c r="LCE137" s="1339"/>
      <c r="LCF137" s="1339"/>
      <c r="LCG137" s="1339"/>
      <c r="LCH137" s="1339"/>
      <c r="LCI137" s="1339"/>
      <c r="LCJ137" s="1339"/>
      <c r="LCK137" s="1339"/>
      <c r="LCL137" s="1339"/>
      <c r="LCM137" s="1339"/>
      <c r="LCN137" s="1339"/>
      <c r="LCO137" s="1339"/>
      <c r="LCP137" s="1339"/>
      <c r="LCQ137" s="1339"/>
      <c r="LCR137" s="1339"/>
      <c r="LCS137" s="1339"/>
      <c r="LCT137" s="1339"/>
      <c r="LCU137" s="1339"/>
      <c r="LCV137" s="1339"/>
      <c r="LCW137" s="1339"/>
      <c r="LCX137" s="1339"/>
      <c r="LCY137" s="1339"/>
      <c r="LCZ137" s="1339"/>
      <c r="LDA137" s="1339"/>
      <c r="LDB137" s="1339"/>
      <c r="LDC137" s="1339"/>
      <c r="LDD137" s="1339"/>
      <c r="LDE137" s="1339"/>
      <c r="LDF137" s="1339"/>
      <c r="LDG137" s="1339"/>
      <c r="LDH137" s="1339"/>
      <c r="LDI137" s="1339"/>
      <c r="LDJ137" s="1339"/>
      <c r="LDK137" s="1339"/>
      <c r="LDL137" s="1339"/>
      <c r="LDM137" s="1339"/>
      <c r="LDN137" s="1339"/>
      <c r="LDO137" s="1339"/>
      <c r="LDP137" s="1339"/>
      <c r="LDQ137" s="1339"/>
      <c r="LDR137" s="1339"/>
      <c r="LDS137" s="1339"/>
      <c r="LDT137" s="1339"/>
      <c r="LDU137" s="1339"/>
      <c r="LDV137" s="1339"/>
      <c r="LDW137" s="1339"/>
      <c r="LDX137" s="1339"/>
      <c r="LDY137" s="1339"/>
      <c r="LDZ137" s="1339"/>
      <c r="LEA137" s="1339"/>
      <c r="LEB137" s="1339"/>
      <c r="LEC137" s="1339"/>
      <c r="LED137" s="1339"/>
      <c r="LEE137" s="1339"/>
      <c r="LEF137" s="1339"/>
      <c r="LEG137" s="1339"/>
      <c r="LEH137" s="1339"/>
      <c r="LEI137" s="1339"/>
      <c r="LEJ137" s="1339"/>
      <c r="LEK137" s="1339"/>
      <c r="LEL137" s="1339"/>
      <c r="LEM137" s="1339"/>
      <c r="LEN137" s="1339"/>
      <c r="LEO137" s="1339"/>
      <c r="LEP137" s="1339"/>
      <c r="LEQ137" s="1339"/>
      <c r="LER137" s="1339"/>
      <c r="LES137" s="1339"/>
      <c r="LET137" s="1339"/>
      <c r="LEU137" s="1339"/>
      <c r="LEV137" s="1339"/>
      <c r="LEW137" s="1339"/>
      <c r="LEX137" s="1339"/>
      <c r="LEY137" s="1339"/>
      <c r="LEZ137" s="1339"/>
      <c r="LFA137" s="1339"/>
      <c r="LFB137" s="1339"/>
      <c r="LFC137" s="1339"/>
      <c r="LFD137" s="1339"/>
      <c r="LFE137" s="1339"/>
      <c r="LFF137" s="1339"/>
      <c r="LFG137" s="1339"/>
      <c r="LFH137" s="1339"/>
      <c r="LFI137" s="1339"/>
      <c r="LFJ137" s="1339"/>
      <c r="LFK137" s="1339"/>
      <c r="LFL137" s="1339"/>
      <c r="LFM137" s="1339"/>
      <c r="LFN137" s="1339"/>
      <c r="LFO137" s="1339"/>
      <c r="LFP137" s="1339"/>
      <c r="LFQ137" s="1339"/>
      <c r="LFR137" s="1339"/>
      <c r="LFS137" s="1339"/>
      <c r="LFT137" s="1339"/>
      <c r="LFU137" s="1339"/>
      <c r="LFV137" s="1339"/>
      <c r="LFW137" s="1339"/>
      <c r="LFX137" s="1339"/>
      <c r="LFY137" s="1339"/>
      <c r="LFZ137" s="1339"/>
      <c r="LGA137" s="1339"/>
      <c r="LGB137" s="1339"/>
      <c r="LGC137" s="1339"/>
      <c r="LGD137" s="1339"/>
      <c r="LGE137" s="1339"/>
      <c r="LGF137" s="1339"/>
      <c r="LGG137" s="1339"/>
      <c r="LGH137" s="1339"/>
      <c r="LGI137" s="1339"/>
      <c r="LGJ137" s="1339"/>
      <c r="LGK137" s="1339"/>
      <c r="LGL137" s="1339"/>
      <c r="LGM137" s="1339"/>
      <c r="LGN137" s="1339"/>
      <c r="LGO137" s="1339"/>
      <c r="LGP137" s="1339"/>
      <c r="LGQ137" s="1339"/>
      <c r="LGR137" s="1339"/>
      <c r="LGS137" s="1339"/>
      <c r="LGT137" s="1339"/>
      <c r="LGU137" s="1339"/>
      <c r="LGV137" s="1339"/>
      <c r="LGW137" s="1339"/>
      <c r="LGX137" s="1339"/>
      <c r="LGY137" s="1339"/>
      <c r="LGZ137" s="1339"/>
      <c r="LHA137" s="1339"/>
      <c r="LHB137" s="1339"/>
      <c r="LHC137" s="1339"/>
      <c r="LHD137" s="1339"/>
      <c r="LHE137" s="1339"/>
      <c r="LHF137" s="1339"/>
      <c r="LHG137" s="1339"/>
      <c r="LHH137" s="1339"/>
      <c r="LHI137" s="1339"/>
      <c r="LHJ137" s="1339"/>
      <c r="LHK137" s="1339"/>
      <c r="LHL137" s="1339"/>
      <c r="LHM137" s="1339"/>
      <c r="LHN137" s="1339"/>
      <c r="LHO137" s="1339"/>
      <c r="LHP137" s="1339"/>
      <c r="LHQ137" s="1339"/>
      <c r="LHR137" s="1339"/>
      <c r="LHS137" s="1339"/>
      <c r="LHT137" s="1339"/>
      <c r="LHU137" s="1339"/>
      <c r="LHV137" s="1339"/>
      <c r="LHW137" s="1339"/>
      <c r="LHX137" s="1339"/>
      <c r="LHY137" s="1339"/>
      <c r="LHZ137" s="1339"/>
      <c r="LIA137" s="1339"/>
      <c r="LIB137" s="1339"/>
      <c r="LIC137" s="1339"/>
      <c r="LID137" s="1339"/>
      <c r="LIE137" s="1339"/>
      <c r="LIF137" s="1339"/>
      <c r="LIG137" s="1339"/>
      <c r="LIH137" s="1339"/>
      <c r="LII137" s="1339"/>
      <c r="LIJ137" s="1339"/>
      <c r="LIK137" s="1339"/>
      <c r="LIL137" s="1339"/>
      <c r="LIM137" s="1339"/>
      <c r="LIN137" s="1339"/>
      <c r="LIO137" s="1339"/>
      <c r="LIP137" s="1339"/>
      <c r="LIQ137" s="1339"/>
      <c r="LIR137" s="1339"/>
      <c r="LIS137" s="1339"/>
      <c r="LIT137" s="1339"/>
      <c r="LIU137" s="1339"/>
      <c r="LIV137" s="1339"/>
      <c r="LIW137" s="1339"/>
      <c r="LIX137" s="1339"/>
      <c r="LIY137" s="1339"/>
      <c r="LIZ137" s="1339"/>
      <c r="LJA137" s="1339"/>
      <c r="LJB137" s="1339"/>
      <c r="LJC137" s="1339"/>
      <c r="LJD137" s="1339"/>
      <c r="LJE137" s="1339"/>
      <c r="LJF137" s="1339"/>
      <c r="LJG137" s="1339"/>
      <c r="LJH137" s="1339"/>
      <c r="LJI137" s="1339"/>
      <c r="LJJ137" s="1339"/>
      <c r="LJK137" s="1339"/>
      <c r="LJL137" s="1339"/>
      <c r="LJM137" s="1339"/>
      <c r="LJN137" s="1339"/>
      <c r="LJO137" s="1339"/>
      <c r="LJP137" s="1339"/>
      <c r="LJQ137" s="1339"/>
      <c r="LJR137" s="1339"/>
      <c r="LJS137" s="1339"/>
      <c r="LJT137" s="1339"/>
      <c r="LJU137" s="1339"/>
      <c r="LJV137" s="1339"/>
      <c r="LJW137" s="1339"/>
      <c r="LJX137" s="1339"/>
      <c r="LJY137" s="1339"/>
      <c r="LJZ137" s="1339"/>
      <c r="LKA137" s="1339"/>
      <c r="LKB137" s="1339"/>
      <c r="LKC137" s="1339"/>
      <c r="LKD137" s="1339"/>
      <c r="LKE137" s="1339"/>
      <c r="LKF137" s="1339"/>
      <c r="LKG137" s="1339"/>
      <c r="LKH137" s="1339"/>
      <c r="LKI137" s="1339"/>
      <c r="LKJ137" s="1339"/>
      <c r="LKK137" s="1339"/>
      <c r="LKL137" s="1339"/>
      <c r="LKM137" s="1339"/>
      <c r="LKN137" s="1339"/>
      <c r="LKO137" s="1339"/>
      <c r="LKP137" s="1339"/>
      <c r="LKQ137" s="1339"/>
      <c r="LKR137" s="1339"/>
      <c r="LKS137" s="1339"/>
      <c r="LKT137" s="1339"/>
      <c r="LKU137" s="1339"/>
      <c r="LKV137" s="1339"/>
      <c r="LKW137" s="1339"/>
      <c r="LKX137" s="1339"/>
      <c r="LKY137" s="1339"/>
      <c r="LKZ137" s="1339"/>
      <c r="LLA137" s="1339"/>
      <c r="LLB137" s="1339"/>
      <c r="LLC137" s="1339"/>
      <c r="LLD137" s="1339"/>
      <c r="LLE137" s="1339"/>
      <c r="LLF137" s="1339"/>
      <c r="LLG137" s="1339"/>
      <c r="LLH137" s="1339"/>
      <c r="LLI137" s="1339"/>
      <c r="LLJ137" s="1339"/>
      <c r="LLK137" s="1339"/>
      <c r="LLL137" s="1339"/>
      <c r="LLM137" s="1339"/>
      <c r="LLN137" s="1339"/>
      <c r="LLO137" s="1339"/>
      <c r="LLP137" s="1339"/>
      <c r="LLQ137" s="1339"/>
      <c r="LLR137" s="1339"/>
      <c r="LLS137" s="1339"/>
      <c r="LLT137" s="1339"/>
      <c r="LLU137" s="1339"/>
      <c r="LLV137" s="1339"/>
      <c r="LLW137" s="1339"/>
      <c r="LLX137" s="1339"/>
      <c r="LLY137" s="1339"/>
      <c r="LLZ137" s="1339"/>
      <c r="LMA137" s="1339"/>
      <c r="LMB137" s="1339"/>
      <c r="LMC137" s="1339"/>
      <c r="LMD137" s="1339"/>
      <c r="LME137" s="1339"/>
      <c r="LMF137" s="1339"/>
      <c r="LMG137" s="1339"/>
      <c r="LMH137" s="1339"/>
      <c r="LMI137" s="1339"/>
      <c r="LMJ137" s="1339"/>
      <c r="LMK137" s="1339"/>
      <c r="LML137" s="1339"/>
      <c r="LMM137" s="1339"/>
      <c r="LMN137" s="1339"/>
      <c r="LMO137" s="1339"/>
      <c r="LMP137" s="1339"/>
      <c r="LMQ137" s="1339"/>
      <c r="LMR137" s="1339"/>
      <c r="LMS137" s="1339"/>
      <c r="LMT137" s="1339"/>
      <c r="LMU137" s="1339"/>
      <c r="LMV137" s="1339"/>
      <c r="LMW137" s="1339"/>
      <c r="LMX137" s="1339"/>
      <c r="LMY137" s="1339"/>
      <c r="LMZ137" s="1339"/>
      <c r="LNA137" s="1339"/>
      <c r="LNB137" s="1339"/>
      <c r="LNC137" s="1339"/>
      <c r="LND137" s="1339"/>
      <c r="LNE137" s="1339"/>
      <c r="LNF137" s="1339"/>
      <c r="LNG137" s="1339"/>
      <c r="LNH137" s="1339"/>
      <c r="LNI137" s="1339"/>
      <c r="LNJ137" s="1339"/>
      <c r="LNK137" s="1339"/>
      <c r="LNL137" s="1339"/>
      <c r="LNM137" s="1339"/>
      <c r="LNN137" s="1339"/>
      <c r="LNO137" s="1339"/>
      <c r="LNP137" s="1339"/>
      <c r="LNQ137" s="1339"/>
      <c r="LNR137" s="1339"/>
      <c r="LNS137" s="1339"/>
      <c r="LNT137" s="1339"/>
      <c r="LNU137" s="1339"/>
      <c r="LNV137" s="1339"/>
      <c r="LNW137" s="1339"/>
      <c r="LNX137" s="1339"/>
      <c r="LNY137" s="1339"/>
      <c r="LNZ137" s="1339"/>
      <c r="LOA137" s="1339"/>
      <c r="LOB137" s="1339"/>
      <c r="LOC137" s="1339"/>
      <c r="LOD137" s="1339"/>
      <c r="LOE137" s="1339"/>
      <c r="LOF137" s="1339"/>
      <c r="LOG137" s="1339"/>
      <c r="LOH137" s="1339"/>
      <c r="LOI137" s="1339"/>
      <c r="LOJ137" s="1339"/>
      <c r="LOK137" s="1339"/>
      <c r="LOL137" s="1339"/>
      <c r="LOM137" s="1339"/>
      <c r="LON137" s="1339"/>
      <c r="LOO137" s="1339"/>
      <c r="LOP137" s="1339"/>
      <c r="LOQ137" s="1339"/>
      <c r="LOR137" s="1339"/>
      <c r="LOS137" s="1339"/>
      <c r="LOT137" s="1339"/>
      <c r="LOU137" s="1339"/>
      <c r="LOV137" s="1339"/>
      <c r="LOW137" s="1339"/>
      <c r="LOX137" s="1339"/>
      <c r="LOY137" s="1339"/>
      <c r="LOZ137" s="1339"/>
      <c r="LPA137" s="1339"/>
      <c r="LPB137" s="1339"/>
      <c r="LPC137" s="1339"/>
      <c r="LPD137" s="1339"/>
      <c r="LPE137" s="1339"/>
      <c r="LPF137" s="1339"/>
      <c r="LPG137" s="1339"/>
      <c r="LPH137" s="1339"/>
      <c r="LPI137" s="1339"/>
      <c r="LPJ137" s="1339"/>
      <c r="LPK137" s="1339"/>
      <c r="LPL137" s="1339"/>
      <c r="LPM137" s="1339"/>
      <c r="LPN137" s="1339"/>
      <c r="LPO137" s="1339"/>
      <c r="LPP137" s="1339"/>
      <c r="LPQ137" s="1339"/>
      <c r="LPR137" s="1339"/>
      <c r="LPS137" s="1339"/>
      <c r="LPT137" s="1339"/>
      <c r="LPU137" s="1339"/>
      <c r="LPV137" s="1339"/>
      <c r="LPW137" s="1339"/>
      <c r="LPX137" s="1339"/>
      <c r="LPY137" s="1339"/>
      <c r="LPZ137" s="1339"/>
      <c r="LQA137" s="1339"/>
      <c r="LQB137" s="1339"/>
      <c r="LQC137" s="1339"/>
      <c r="LQD137" s="1339"/>
      <c r="LQE137" s="1339"/>
      <c r="LQF137" s="1339"/>
      <c r="LQG137" s="1339"/>
      <c r="LQH137" s="1339"/>
      <c r="LQI137" s="1339"/>
      <c r="LQJ137" s="1339"/>
      <c r="LQK137" s="1339"/>
      <c r="LQL137" s="1339"/>
      <c r="LQM137" s="1339"/>
      <c r="LQN137" s="1339"/>
      <c r="LQO137" s="1339"/>
      <c r="LQP137" s="1339"/>
      <c r="LQQ137" s="1339"/>
      <c r="LQR137" s="1339"/>
      <c r="LQS137" s="1339"/>
      <c r="LQT137" s="1339"/>
      <c r="LQU137" s="1339"/>
      <c r="LQV137" s="1339"/>
      <c r="LQW137" s="1339"/>
      <c r="LQX137" s="1339"/>
      <c r="LQY137" s="1339"/>
      <c r="LQZ137" s="1339"/>
      <c r="LRA137" s="1339"/>
      <c r="LRB137" s="1339"/>
      <c r="LRC137" s="1339"/>
      <c r="LRD137" s="1339"/>
      <c r="LRE137" s="1339"/>
      <c r="LRF137" s="1339"/>
      <c r="LRG137" s="1339"/>
      <c r="LRH137" s="1339"/>
      <c r="LRI137" s="1339"/>
      <c r="LRJ137" s="1339"/>
      <c r="LRK137" s="1339"/>
      <c r="LRL137" s="1339"/>
      <c r="LRM137" s="1339"/>
      <c r="LRN137" s="1339"/>
      <c r="LRO137" s="1339"/>
      <c r="LRP137" s="1339"/>
      <c r="LRQ137" s="1339"/>
      <c r="LRR137" s="1339"/>
      <c r="LRS137" s="1339"/>
      <c r="LRT137" s="1339"/>
      <c r="LRU137" s="1339"/>
      <c r="LRV137" s="1339"/>
      <c r="LRW137" s="1339"/>
      <c r="LRX137" s="1339"/>
      <c r="LRY137" s="1339"/>
      <c r="LRZ137" s="1339"/>
      <c r="LSA137" s="1339"/>
      <c r="LSB137" s="1339"/>
      <c r="LSC137" s="1339"/>
      <c r="LSD137" s="1339"/>
      <c r="LSE137" s="1339"/>
      <c r="LSF137" s="1339"/>
      <c r="LSG137" s="1339"/>
      <c r="LSH137" s="1339"/>
      <c r="LSI137" s="1339"/>
      <c r="LSJ137" s="1339"/>
      <c r="LSK137" s="1339"/>
      <c r="LSL137" s="1339"/>
      <c r="LSM137" s="1339"/>
      <c r="LSN137" s="1339"/>
      <c r="LSO137" s="1339"/>
      <c r="LSP137" s="1339"/>
      <c r="LSQ137" s="1339"/>
      <c r="LSR137" s="1339"/>
      <c r="LSS137" s="1339"/>
      <c r="LST137" s="1339"/>
      <c r="LSU137" s="1339"/>
      <c r="LSV137" s="1339"/>
      <c r="LSW137" s="1339"/>
      <c r="LSX137" s="1339"/>
      <c r="LSY137" s="1339"/>
      <c r="LSZ137" s="1339"/>
      <c r="LTA137" s="1339"/>
      <c r="LTB137" s="1339"/>
      <c r="LTC137" s="1339"/>
      <c r="LTD137" s="1339"/>
      <c r="LTE137" s="1339"/>
      <c r="LTF137" s="1339"/>
      <c r="LTG137" s="1339"/>
      <c r="LTH137" s="1339"/>
      <c r="LTI137" s="1339"/>
      <c r="LTJ137" s="1339"/>
      <c r="LTK137" s="1339"/>
      <c r="LTL137" s="1339"/>
      <c r="LTM137" s="1339"/>
      <c r="LTN137" s="1339"/>
      <c r="LTO137" s="1339"/>
      <c r="LTP137" s="1339"/>
      <c r="LTQ137" s="1339"/>
      <c r="LTR137" s="1339"/>
      <c r="LTS137" s="1339"/>
      <c r="LTT137" s="1339"/>
      <c r="LTU137" s="1339"/>
      <c r="LTV137" s="1339"/>
      <c r="LTW137" s="1339"/>
      <c r="LTX137" s="1339"/>
      <c r="LTY137" s="1339"/>
      <c r="LTZ137" s="1339"/>
      <c r="LUA137" s="1339"/>
      <c r="LUB137" s="1339"/>
      <c r="LUC137" s="1339"/>
      <c r="LUD137" s="1339"/>
      <c r="LUE137" s="1339"/>
      <c r="LUF137" s="1339"/>
      <c r="LUG137" s="1339"/>
      <c r="LUH137" s="1339"/>
      <c r="LUI137" s="1339"/>
      <c r="LUJ137" s="1339"/>
      <c r="LUK137" s="1339"/>
      <c r="LUL137" s="1339"/>
      <c r="LUM137" s="1339"/>
      <c r="LUN137" s="1339"/>
      <c r="LUO137" s="1339"/>
      <c r="LUP137" s="1339"/>
      <c r="LUQ137" s="1339"/>
      <c r="LUR137" s="1339"/>
      <c r="LUS137" s="1339"/>
      <c r="LUT137" s="1339"/>
      <c r="LUU137" s="1339"/>
      <c r="LUV137" s="1339"/>
      <c r="LUW137" s="1339"/>
      <c r="LUX137" s="1339"/>
      <c r="LUY137" s="1339"/>
      <c r="LUZ137" s="1339"/>
      <c r="LVA137" s="1339"/>
      <c r="LVB137" s="1339"/>
      <c r="LVC137" s="1339"/>
      <c r="LVD137" s="1339"/>
      <c r="LVE137" s="1339"/>
      <c r="LVF137" s="1339"/>
      <c r="LVG137" s="1339"/>
      <c r="LVH137" s="1339"/>
      <c r="LVI137" s="1339"/>
      <c r="LVJ137" s="1339"/>
      <c r="LVK137" s="1339"/>
      <c r="LVL137" s="1339"/>
      <c r="LVM137" s="1339"/>
      <c r="LVN137" s="1339"/>
      <c r="LVO137" s="1339"/>
      <c r="LVP137" s="1339"/>
      <c r="LVQ137" s="1339"/>
      <c r="LVR137" s="1339"/>
      <c r="LVS137" s="1339"/>
      <c r="LVT137" s="1339"/>
      <c r="LVU137" s="1339"/>
      <c r="LVV137" s="1339"/>
      <c r="LVW137" s="1339"/>
      <c r="LVX137" s="1339"/>
      <c r="LVY137" s="1339"/>
      <c r="LVZ137" s="1339"/>
      <c r="LWA137" s="1339"/>
      <c r="LWB137" s="1339"/>
      <c r="LWC137" s="1339"/>
      <c r="LWD137" s="1339"/>
      <c r="LWE137" s="1339"/>
      <c r="LWF137" s="1339"/>
      <c r="LWG137" s="1339"/>
      <c r="LWH137" s="1339"/>
      <c r="LWI137" s="1339"/>
      <c r="LWJ137" s="1339"/>
      <c r="LWK137" s="1339"/>
      <c r="LWL137" s="1339"/>
      <c r="LWM137" s="1339"/>
      <c r="LWN137" s="1339"/>
      <c r="LWO137" s="1339"/>
      <c r="LWP137" s="1339"/>
      <c r="LWQ137" s="1339"/>
      <c r="LWR137" s="1339"/>
      <c r="LWS137" s="1339"/>
      <c r="LWT137" s="1339"/>
      <c r="LWU137" s="1339"/>
      <c r="LWV137" s="1339"/>
      <c r="LWW137" s="1339"/>
      <c r="LWX137" s="1339"/>
      <c r="LWY137" s="1339"/>
      <c r="LWZ137" s="1339"/>
      <c r="LXA137" s="1339"/>
      <c r="LXB137" s="1339"/>
      <c r="LXC137" s="1339"/>
      <c r="LXD137" s="1339"/>
      <c r="LXE137" s="1339"/>
      <c r="LXF137" s="1339"/>
      <c r="LXG137" s="1339"/>
      <c r="LXH137" s="1339"/>
      <c r="LXI137" s="1339"/>
      <c r="LXJ137" s="1339"/>
      <c r="LXK137" s="1339"/>
      <c r="LXL137" s="1339"/>
      <c r="LXM137" s="1339"/>
      <c r="LXN137" s="1339"/>
      <c r="LXO137" s="1339"/>
      <c r="LXP137" s="1339"/>
      <c r="LXQ137" s="1339"/>
      <c r="LXR137" s="1339"/>
      <c r="LXS137" s="1339"/>
      <c r="LXT137" s="1339"/>
      <c r="LXU137" s="1339"/>
      <c r="LXV137" s="1339"/>
      <c r="LXW137" s="1339"/>
      <c r="LXX137" s="1339"/>
      <c r="LXY137" s="1339"/>
      <c r="LXZ137" s="1339"/>
      <c r="LYA137" s="1339"/>
      <c r="LYB137" s="1339"/>
      <c r="LYC137" s="1339"/>
      <c r="LYD137" s="1339"/>
      <c r="LYE137" s="1339"/>
      <c r="LYF137" s="1339"/>
      <c r="LYG137" s="1339"/>
      <c r="LYH137" s="1339"/>
      <c r="LYI137" s="1339"/>
      <c r="LYJ137" s="1339"/>
      <c r="LYK137" s="1339"/>
      <c r="LYL137" s="1339"/>
      <c r="LYM137" s="1339"/>
      <c r="LYN137" s="1339"/>
      <c r="LYO137" s="1339"/>
      <c r="LYP137" s="1339"/>
      <c r="LYQ137" s="1339"/>
      <c r="LYR137" s="1339"/>
      <c r="LYS137" s="1339"/>
      <c r="LYT137" s="1339"/>
      <c r="LYU137" s="1339"/>
      <c r="LYV137" s="1339"/>
      <c r="LYW137" s="1339"/>
      <c r="LYX137" s="1339"/>
      <c r="LYY137" s="1339"/>
      <c r="LYZ137" s="1339"/>
      <c r="LZA137" s="1339"/>
      <c r="LZB137" s="1339"/>
      <c r="LZC137" s="1339"/>
      <c r="LZD137" s="1339"/>
      <c r="LZE137" s="1339"/>
      <c r="LZF137" s="1339"/>
      <c r="LZG137" s="1339"/>
      <c r="LZH137" s="1339"/>
      <c r="LZI137" s="1339"/>
      <c r="LZJ137" s="1339"/>
      <c r="LZK137" s="1339"/>
      <c r="LZL137" s="1339"/>
      <c r="LZM137" s="1339"/>
      <c r="LZN137" s="1339"/>
      <c r="LZO137" s="1339"/>
      <c r="LZP137" s="1339"/>
      <c r="LZQ137" s="1339"/>
      <c r="LZR137" s="1339"/>
      <c r="LZS137" s="1339"/>
      <c r="LZT137" s="1339"/>
      <c r="LZU137" s="1339"/>
      <c r="LZV137" s="1339"/>
      <c r="LZW137" s="1339"/>
      <c r="LZX137" s="1339"/>
      <c r="LZY137" s="1339"/>
      <c r="LZZ137" s="1339"/>
      <c r="MAA137" s="1339"/>
      <c r="MAB137" s="1339"/>
      <c r="MAC137" s="1339"/>
      <c r="MAD137" s="1339"/>
      <c r="MAE137" s="1339"/>
      <c r="MAF137" s="1339"/>
      <c r="MAG137" s="1339"/>
      <c r="MAH137" s="1339"/>
      <c r="MAI137" s="1339"/>
      <c r="MAJ137" s="1339"/>
      <c r="MAK137" s="1339"/>
      <c r="MAL137" s="1339"/>
      <c r="MAM137" s="1339"/>
      <c r="MAN137" s="1339"/>
      <c r="MAO137" s="1339"/>
      <c r="MAP137" s="1339"/>
      <c r="MAQ137" s="1339"/>
      <c r="MAR137" s="1339"/>
      <c r="MAS137" s="1339"/>
      <c r="MAT137" s="1339"/>
      <c r="MAU137" s="1339"/>
      <c r="MAV137" s="1339"/>
      <c r="MAW137" s="1339"/>
      <c r="MAX137" s="1339"/>
      <c r="MAY137" s="1339"/>
      <c r="MAZ137" s="1339"/>
      <c r="MBA137" s="1339"/>
      <c r="MBB137" s="1339"/>
      <c r="MBC137" s="1339"/>
      <c r="MBD137" s="1339"/>
      <c r="MBE137" s="1339"/>
      <c r="MBF137" s="1339"/>
      <c r="MBG137" s="1339"/>
      <c r="MBH137" s="1339"/>
      <c r="MBI137" s="1339"/>
      <c r="MBJ137" s="1339"/>
      <c r="MBK137" s="1339"/>
      <c r="MBL137" s="1339"/>
      <c r="MBM137" s="1339"/>
      <c r="MBN137" s="1339"/>
      <c r="MBO137" s="1339"/>
      <c r="MBP137" s="1339"/>
      <c r="MBQ137" s="1339"/>
      <c r="MBR137" s="1339"/>
      <c r="MBS137" s="1339"/>
      <c r="MBT137" s="1339"/>
      <c r="MBU137" s="1339"/>
      <c r="MBV137" s="1339"/>
      <c r="MBW137" s="1339"/>
      <c r="MBX137" s="1339"/>
      <c r="MBY137" s="1339"/>
      <c r="MBZ137" s="1339"/>
      <c r="MCA137" s="1339"/>
      <c r="MCB137" s="1339"/>
      <c r="MCC137" s="1339"/>
      <c r="MCD137" s="1339"/>
      <c r="MCE137" s="1339"/>
      <c r="MCF137" s="1339"/>
      <c r="MCG137" s="1339"/>
      <c r="MCH137" s="1339"/>
      <c r="MCI137" s="1339"/>
      <c r="MCJ137" s="1339"/>
      <c r="MCK137" s="1339"/>
      <c r="MCL137" s="1339"/>
      <c r="MCM137" s="1339"/>
      <c r="MCN137" s="1339"/>
      <c r="MCO137" s="1339"/>
      <c r="MCP137" s="1339"/>
      <c r="MCQ137" s="1339"/>
      <c r="MCR137" s="1339"/>
      <c r="MCS137" s="1339"/>
      <c r="MCT137" s="1339"/>
      <c r="MCU137" s="1339"/>
      <c r="MCV137" s="1339"/>
      <c r="MCW137" s="1339"/>
      <c r="MCX137" s="1339"/>
      <c r="MCY137" s="1339"/>
      <c r="MCZ137" s="1339"/>
      <c r="MDA137" s="1339"/>
      <c r="MDB137" s="1339"/>
      <c r="MDC137" s="1339"/>
      <c r="MDD137" s="1339"/>
      <c r="MDE137" s="1339"/>
      <c r="MDF137" s="1339"/>
      <c r="MDG137" s="1339"/>
      <c r="MDH137" s="1339"/>
      <c r="MDI137" s="1339"/>
      <c r="MDJ137" s="1339"/>
      <c r="MDK137" s="1339"/>
      <c r="MDL137" s="1339"/>
      <c r="MDM137" s="1339"/>
      <c r="MDN137" s="1339"/>
      <c r="MDO137" s="1339"/>
      <c r="MDP137" s="1339"/>
      <c r="MDQ137" s="1339"/>
      <c r="MDR137" s="1339"/>
      <c r="MDS137" s="1339"/>
      <c r="MDT137" s="1339"/>
      <c r="MDU137" s="1339"/>
      <c r="MDV137" s="1339"/>
      <c r="MDW137" s="1339"/>
      <c r="MDX137" s="1339"/>
      <c r="MDY137" s="1339"/>
      <c r="MDZ137" s="1339"/>
      <c r="MEA137" s="1339"/>
      <c r="MEB137" s="1339"/>
      <c r="MEC137" s="1339"/>
      <c r="MED137" s="1339"/>
      <c r="MEE137" s="1339"/>
      <c r="MEF137" s="1339"/>
      <c r="MEG137" s="1339"/>
      <c r="MEH137" s="1339"/>
      <c r="MEI137" s="1339"/>
      <c r="MEJ137" s="1339"/>
      <c r="MEK137" s="1339"/>
      <c r="MEL137" s="1339"/>
      <c r="MEM137" s="1339"/>
      <c r="MEN137" s="1339"/>
      <c r="MEO137" s="1339"/>
      <c r="MEP137" s="1339"/>
      <c r="MEQ137" s="1339"/>
      <c r="MER137" s="1339"/>
      <c r="MES137" s="1339"/>
      <c r="MET137" s="1339"/>
      <c r="MEU137" s="1339"/>
      <c r="MEV137" s="1339"/>
      <c r="MEW137" s="1339"/>
      <c r="MEX137" s="1339"/>
      <c r="MEY137" s="1339"/>
      <c r="MEZ137" s="1339"/>
      <c r="MFA137" s="1339"/>
      <c r="MFB137" s="1339"/>
      <c r="MFC137" s="1339"/>
      <c r="MFD137" s="1339"/>
      <c r="MFE137" s="1339"/>
      <c r="MFF137" s="1339"/>
      <c r="MFG137" s="1339"/>
      <c r="MFH137" s="1339"/>
      <c r="MFI137" s="1339"/>
      <c r="MFJ137" s="1339"/>
      <c r="MFK137" s="1339"/>
      <c r="MFL137" s="1339"/>
      <c r="MFM137" s="1339"/>
      <c r="MFN137" s="1339"/>
      <c r="MFO137" s="1339"/>
      <c r="MFP137" s="1339"/>
      <c r="MFQ137" s="1339"/>
      <c r="MFR137" s="1339"/>
      <c r="MFS137" s="1339"/>
      <c r="MFT137" s="1339"/>
      <c r="MFU137" s="1339"/>
      <c r="MFV137" s="1339"/>
      <c r="MFW137" s="1339"/>
      <c r="MFX137" s="1339"/>
      <c r="MFY137" s="1339"/>
      <c r="MFZ137" s="1339"/>
      <c r="MGA137" s="1339"/>
      <c r="MGB137" s="1339"/>
      <c r="MGC137" s="1339"/>
      <c r="MGD137" s="1339"/>
      <c r="MGE137" s="1339"/>
      <c r="MGF137" s="1339"/>
      <c r="MGG137" s="1339"/>
      <c r="MGH137" s="1339"/>
      <c r="MGI137" s="1339"/>
      <c r="MGJ137" s="1339"/>
      <c r="MGK137" s="1339"/>
      <c r="MGL137" s="1339"/>
      <c r="MGM137" s="1339"/>
      <c r="MGN137" s="1339"/>
      <c r="MGO137" s="1339"/>
      <c r="MGP137" s="1339"/>
      <c r="MGQ137" s="1339"/>
      <c r="MGR137" s="1339"/>
      <c r="MGS137" s="1339"/>
      <c r="MGT137" s="1339"/>
      <c r="MGU137" s="1339"/>
      <c r="MGV137" s="1339"/>
      <c r="MGW137" s="1339"/>
      <c r="MGX137" s="1339"/>
      <c r="MGY137" s="1339"/>
      <c r="MGZ137" s="1339"/>
      <c r="MHA137" s="1339"/>
      <c r="MHB137" s="1339"/>
      <c r="MHC137" s="1339"/>
      <c r="MHD137" s="1339"/>
      <c r="MHE137" s="1339"/>
      <c r="MHF137" s="1339"/>
      <c r="MHG137" s="1339"/>
      <c r="MHH137" s="1339"/>
      <c r="MHI137" s="1339"/>
      <c r="MHJ137" s="1339"/>
      <c r="MHK137" s="1339"/>
      <c r="MHL137" s="1339"/>
      <c r="MHM137" s="1339"/>
      <c r="MHN137" s="1339"/>
      <c r="MHO137" s="1339"/>
      <c r="MHP137" s="1339"/>
      <c r="MHQ137" s="1339"/>
      <c r="MHR137" s="1339"/>
      <c r="MHS137" s="1339"/>
      <c r="MHT137" s="1339"/>
      <c r="MHU137" s="1339"/>
      <c r="MHV137" s="1339"/>
      <c r="MHW137" s="1339"/>
      <c r="MHX137" s="1339"/>
      <c r="MHY137" s="1339"/>
      <c r="MHZ137" s="1339"/>
      <c r="MIA137" s="1339"/>
      <c r="MIB137" s="1339"/>
      <c r="MIC137" s="1339"/>
      <c r="MID137" s="1339"/>
      <c r="MIE137" s="1339"/>
      <c r="MIF137" s="1339"/>
      <c r="MIG137" s="1339"/>
      <c r="MIH137" s="1339"/>
      <c r="MII137" s="1339"/>
      <c r="MIJ137" s="1339"/>
      <c r="MIK137" s="1339"/>
      <c r="MIL137" s="1339"/>
      <c r="MIM137" s="1339"/>
      <c r="MIN137" s="1339"/>
      <c r="MIO137" s="1339"/>
      <c r="MIP137" s="1339"/>
      <c r="MIQ137" s="1339"/>
      <c r="MIR137" s="1339"/>
      <c r="MIS137" s="1339"/>
      <c r="MIT137" s="1339"/>
      <c r="MIU137" s="1339"/>
      <c r="MIV137" s="1339"/>
      <c r="MIW137" s="1339"/>
      <c r="MIX137" s="1339"/>
      <c r="MIY137" s="1339"/>
      <c r="MIZ137" s="1339"/>
      <c r="MJA137" s="1339"/>
      <c r="MJB137" s="1339"/>
      <c r="MJC137" s="1339"/>
      <c r="MJD137" s="1339"/>
      <c r="MJE137" s="1339"/>
      <c r="MJF137" s="1339"/>
      <c r="MJG137" s="1339"/>
      <c r="MJH137" s="1339"/>
      <c r="MJI137" s="1339"/>
      <c r="MJJ137" s="1339"/>
      <c r="MJK137" s="1339"/>
      <c r="MJL137" s="1339"/>
      <c r="MJM137" s="1339"/>
      <c r="MJN137" s="1339"/>
      <c r="MJO137" s="1339"/>
      <c r="MJP137" s="1339"/>
      <c r="MJQ137" s="1339"/>
      <c r="MJR137" s="1339"/>
      <c r="MJS137" s="1339"/>
      <c r="MJT137" s="1339"/>
      <c r="MJU137" s="1339"/>
      <c r="MJV137" s="1339"/>
      <c r="MJW137" s="1339"/>
      <c r="MJX137" s="1339"/>
      <c r="MJY137" s="1339"/>
      <c r="MJZ137" s="1339"/>
      <c r="MKA137" s="1339"/>
      <c r="MKB137" s="1339"/>
      <c r="MKC137" s="1339"/>
      <c r="MKD137" s="1339"/>
      <c r="MKE137" s="1339"/>
      <c r="MKF137" s="1339"/>
      <c r="MKG137" s="1339"/>
      <c r="MKH137" s="1339"/>
      <c r="MKI137" s="1339"/>
      <c r="MKJ137" s="1339"/>
      <c r="MKK137" s="1339"/>
      <c r="MKL137" s="1339"/>
      <c r="MKM137" s="1339"/>
      <c r="MKN137" s="1339"/>
      <c r="MKO137" s="1339"/>
      <c r="MKP137" s="1339"/>
      <c r="MKQ137" s="1339"/>
      <c r="MKR137" s="1339"/>
      <c r="MKS137" s="1339"/>
      <c r="MKT137" s="1339"/>
      <c r="MKU137" s="1339"/>
      <c r="MKV137" s="1339"/>
      <c r="MKW137" s="1339"/>
      <c r="MKX137" s="1339"/>
      <c r="MKY137" s="1339"/>
      <c r="MKZ137" s="1339"/>
      <c r="MLA137" s="1339"/>
      <c r="MLB137" s="1339"/>
      <c r="MLC137" s="1339"/>
      <c r="MLD137" s="1339"/>
      <c r="MLE137" s="1339"/>
      <c r="MLF137" s="1339"/>
      <c r="MLG137" s="1339"/>
      <c r="MLH137" s="1339"/>
      <c r="MLI137" s="1339"/>
      <c r="MLJ137" s="1339"/>
      <c r="MLK137" s="1339"/>
      <c r="MLL137" s="1339"/>
      <c r="MLM137" s="1339"/>
      <c r="MLN137" s="1339"/>
      <c r="MLO137" s="1339"/>
      <c r="MLP137" s="1339"/>
      <c r="MLQ137" s="1339"/>
      <c r="MLR137" s="1339"/>
      <c r="MLS137" s="1339"/>
      <c r="MLT137" s="1339"/>
      <c r="MLU137" s="1339"/>
      <c r="MLV137" s="1339"/>
      <c r="MLW137" s="1339"/>
      <c r="MLX137" s="1339"/>
      <c r="MLY137" s="1339"/>
      <c r="MLZ137" s="1339"/>
      <c r="MMA137" s="1339"/>
      <c r="MMB137" s="1339"/>
      <c r="MMC137" s="1339"/>
      <c r="MMD137" s="1339"/>
      <c r="MME137" s="1339"/>
      <c r="MMF137" s="1339"/>
      <c r="MMG137" s="1339"/>
      <c r="MMH137" s="1339"/>
      <c r="MMI137" s="1339"/>
      <c r="MMJ137" s="1339"/>
      <c r="MMK137" s="1339"/>
      <c r="MML137" s="1339"/>
      <c r="MMM137" s="1339"/>
      <c r="MMN137" s="1339"/>
      <c r="MMO137" s="1339"/>
      <c r="MMP137" s="1339"/>
      <c r="MMQ137" s="1339"/>
      <c r="MMR137" s="1339"/>
      <c r="MMS137" s="1339"/>
      <c r="MMT137" s="1339"/>
      <c r="MMU137" s="1339"/>
      <c r="MMV137" s="1339"/>
      <c r="MMW137" s="1339"/>
      <c r="MMX137" s="1339"/>
      <c r="MMY137" s="1339"/>
      <c r="MMZ137" s="1339"/>
      <c r="MNA137" s="1339"/>
      <c r="MNB137" s="1339"/>
      <c r="MNC137" s="1339"/>
      <c r="MND137" s="1339"/>
      <c r="MNE137" s="1339"/>
      <c r="MNF137" s="1339"/>
      <c r="MNG137" s="1339"/>
      <c r="MNH137" s="1339"/>
      <c r="MNI137" s="1339"/>
      <c r="MNJ137" s="1339"/>
      <c r="MNK137" s="1339"/>
      <c r="MNL137" s="1339"/>
      <c r="MNM137" s="1339"/>
      <c r="MNN137" s="1339"/>
      <c r="MNO137" s="1339"/>
      <c r="MNP137" s="1339"/>
      <c r="MNQ137" s="1339"/>
      <c r="MNR137" s="1339"/>
      <c r="MNS137" s="1339"/>
      <c r="MNT137" s="1339"/>
      <c r="MNU137" s="1339"/>
      <c r="MNV137" s="1339"/>
      <c r="MNW137" s="1339"/>
      <c r="MNX137" s="1339"/>
      <c r="MNY137" s="1339"/>
      <c r="MNZ137" s="1339"/>
      <c r="MOA137" s="1339"/>
      <c r="MOB137" s="1339"/>
      <c r="MOC137" s="1339"/>
      <c r="MOD137" s="1339"/>
      <c r="MOE137" s="1339"/>
      <c r="MOF137" s="1339"/>
      <c r="MOG137" s="1339"/>
      <c r="MOH137" s="1339"/>
      <c r="MOI137" s="1339"/>
      <c r="MOJ137" s="1339"/>
      <c r="MOK137" s="1339"/>
      <c r="MOL137" s="1339"/>
      <c r="MOM137" s="1339"/>
      <c r="MON137" s="1339"/>
      <c r="MOO137" s="1339"/>
      <c r="MOP137" s="1339"/>
      <c r="MOQ137" s="1339"/>
      <c r="MOR137" s="1339"/>
      <c r="MOS137" s="1339"/>
      <c r="MOT137" s="1339"/>
      <c r="MOU137" s="1339"/>
      <c r="MOV137" s="1339"/>
      <c r="MOW137" s="1339"/>
      <c r="MOX137" s="1339"/>
      <c r="MOY137" s="1339"/>
      <c r="MOZ137" s="1339"/>
      <c r="MPA137" s="1339"/>
      <c r="MPB137" s="1339"/>
      <c r="MPC137" s="1339"/>
      <c r="MPD137" s="1339"/>
      <c r="MPE137" s="1339"/>
      <c r="MPF137" s="1339"/>
      <c r="MPG137" s="1339"/>
      <c r="MPH137" s="1339"/>
      <c r="MPI137" s="1339"/>
      <c r="MPJ137" s="1339"/>
      <c r="MPK137" s="1339"/>
      <c r="MPL137" s="1339"/>
      <c r="MPM137" s="1339"/>
      <c r="MPN137" s="1339"/>
      <c r="MPO137" s="1339"/>
      <c r="MPP137" s="1339"/>
      <c r="MPQ137" s="1339"/>
      <c r="MPR137" s="1339"/>
      <c r="MPS137" s="1339"/>
      <c r="MPT137" s="1339"/>
      <c r="MPU137" s="1339"/>
      <c r="MPV137" s="1339"/>
      <c r="MPW137" s="1339"/>
      <c r="MPX137" s="1339"/>
      <c r="MPY137" s="1339"/>
      <c r="MPZ137" s="1339"/>
      <c r="MQA137" s="1339"/>
      <c r="MQB137" s="1339"/>
      <c r="MQC137" s="1339"/>
      <c r="MQD137" s="1339"/>
      <c r="MQE137" s="1339"/>
      <c r="MQF137" s="1339"/>
      <c r="MQG137" s="1339"/>
      <c r="MQH137" s="1339"/>
      <c r="MQI137" s="1339"/>
      <c r="MQJ137" s="1339"/>
      <c r="MQK137" s="1339"/>
      <c r="MQL137" s="1339"/>
      <c r="MQM137" s="1339"/>
      <c r="MQN137" s="1339"/>
      <c r="MQO137" s="1339"/>
      <c r="MQP137" s="1339"/>
      <c r="MQQ137" s="1339"/>
      <c r="MQR137" s="1339"/>
      <c r="MQS137" s="1339"/>
      <c r="MQT137" s="1339"/>
      <c r="MQU137" s="1339"/>
      <c r="MQV137" s="1339"/>
      <c r="MQW137" s="1339"/>
      <c r="MQX137" s="1339"/>
      <c r="MQY137" s="1339"/>
      <c r="MQZ137" s="1339"/>
      <c r="MRA137" s="1339"/>
      <c r="MRB137" s="1339"/>
      <c r="MRC137" s="1339"/>
      <c r="MRD137" s="1339"/>
      <c r="MRE137" s="1339"/>
      <c r="MRF137" s="1339"/>
      <c r="MRG137" s="1339"/>
      <c r="MRH137" s="1339"/>
      <c r="MRI137" s="1339"/>
      <c r="MRJ137" s="1339"/>
      <c r="MRK137" s="1339"/>
      <c r="MRL137" s="1339"/>
      <c r="MRM137" s="1339"/>
      <c r="MRN137" s="1339"/>
      <c r="MRO137" s="1339"/>
      <c r="MRP137" s="1339"/>
      <c r="MRQ137" s="1339"/>
      <c r="MRR137" s="1339"/>
      <c r="MRS137" s="1339"/>
      <c r="MRT137" s="1339"/>
      <c r="MRU137" s="1339"/>
      <c r="MRV137" s="1339"/>
      <c r="MRW137" s="1339"/>
      <c r="MRX137" s="1339"/>
      <c r="MRY137" s="1339"/>
      <c r="MRZ137" s="1339"/>
      <c r="MSA137" s="1339"/>
      <c r="MSB137" s="1339"/>
      <c r="MSC137" s="1339"/>
      <c r="MSD137" s="1339"/>
      <c r="MSE137" s="1339"/>
      <c r="MSF137" s="1339"/>
      <c r="MSG137" s="1339"/>
      <c r="MSH137" s="1339"/>
      <c r="MSI137" s="1339"/>
      <c r="MSJ137" s="1339"/>
      <c r="MSK137" s="1339"/>
      <c r="MSL137" s="1339"/>
      <c r="MSM137" s="1339"/>
      <c r="MSN137" s="1339"/>
      <c r="MSO137" s="1339"/>
      <c r="MSP137" s="1339"/>
      <c r="MSQ137" s="1339"/>
      <c r="MSR137" s="1339"/>
      <c r="MSS137" s="1339"/>
      <c r="MST137" s="1339"/>
      <c r="MSU137" s="1339"/>
      <c r="MSV137" s="1339"/>
      <c r="MSW137" s="1339"/>
      <c r="MSX137" s="1339"/>
      <c r="MSY137" s="1339"/>
      <c r="MSZ137" s="1339"/>
      <c r="MTA137" s="1339"/>
      <c r="MTB137" s="1339"/>
      <c r="MTC137" s="1339"/>
      <c r="MTD137" s="1339"/>
      <c r="MTE137" s="1339"/>
      <c r="MTF137" s="1339"/>
      <c r="MTG137" s="1339"/>
      <c r="MTH137" s="1339"/>
      <c r="MTI137" s="1339"/>
      <c r="MTJ137" s="1339"/>
      <c r="MTK137" s="1339"/>
      <c r="MTL137" s="1339"/>
      <c r="MTM137" s="1339"/>
      <c r="MTN137" s="1339"/>
      <c r="MTO137" s="1339"/>
      <c r="MTP137" s="1339"/>
      <c r="MTQ137" s="1339"/>
      <c r="MTR137" s="1339"/>
      <c r="MTS137" s="1339"/>
      <c r="MTT137" s="1339"/>
      <c r="MTU137" s="1339"/>
      <c r="MTV137" s="1339"/>
      <c r="MTW137" s="1339"/>
      <c r="MTX137" s="1339"/>
      <c r="MTY137" s="1339"/>
      <c r="MTZ137" s="1339"/>
      <c r="MUA137" s="1339"/>
      <c r="MUB137" s="1339"/>
      <c r="MUC137" s="1339"/>
      <c r="MUD137" s="1339"/>
      <c r="MUE137" s="1339"/>
      <c r="MUF137" s="1339"/>
      <c r="MUG137" s="1339"/>
      <c r="MUH137" s="1339"/>
      <c r="MUI137" s="1339"/>
      <c r="MUJ137" s="1339"/>
      <c r="MUK137" s="1339"/>
      <c r="MUL137" s="1339"/>
      <c r="MUM137" s="1339"/>
      <c r="MUN137" s="1339"/>
      <c r="MUO137" s="1339"/>
      <c r="MUP137" s="1339"/>
      <c r="MUQ137" s="1339"/>
      <c r="MUR137" s="1339"/>
      <c r="MUS137" s="1339"/>
      <c r="MUT137" s="1339"/>
      <c r="MUU137" s="1339"/>
      <c r="MUV137" s="1339"/>
      <c r="MUW137" s="1339"/>
      <c r="MUX137" s="1339"/>
      <c r="MUY137" s="1339"/>
      <c r="MUZ137" s="1339"/>
      <c r="MVA137" s="1339"/>
      <c r="MVB137" s="1339"/>
      <c r="MVC137" s="1339"/>
      <c r="MVD137" s="1339"/>
      <c r="MVE137" s="1339"/>
      <c r="MVF137" s="1339"/>
      <c r="MVG137" s="1339"/>
      <c r="MVH137" s="1339"/>
      <c r="MVI137" s="1339"/>
      <c r="MVJ137" s="1339"/>
      <c r="MVK137" s="1339"/>
      <c r="MVL137" s="1339"/>
      <c r="MVM137" s="1339"/>
      <c r="MVN137" s="1339"/>
      <c r="MVO137" s="1339"/>
      <c r="MVP137" s="1339"/>
      <c r="MVQ137" s="1339"/>
      <c r="MVR137" s="1339"/>
      <c r="MVS137" s="1339"/>
      <c r="MVT137" s="1339"/>
      <c r="MVU137" s="1339"/>
      <c r="MVV137" s="1339"/>
      <c r="MVW137" s="1339"/>
      <c r="MVX137" s="1339"/>
      <c r="MVY137" s="1339"/>
      <c r="MVZ137" s="1339"/>
      <c r="MWA137" s="1339"/>
      <c r="MWB137" s="1339"/>
      <c r="MWC137" s="1339"/>
      <c r="MWD137" s="1339"/>
      <c r="MWE137" s="1339"/>
      <c r="MWF137" s="1339"/>
      <c r="MWG137" s="1339"/>
      <c r="MWH137" s="1339"/>
      <c r="MWI137" s="1339"/>
      <c r="MWJ137" s="1339"/>
      <c r="MWK137" s="1339"/>
      <c r="MWL137" s="1339"/>
      <c r="MWM137" s="1339"/>
      <c r="MWN137" s="1339"/>
      <c r="MWO137" s="1339"/>
      <c r="MWP137" s="1339"/>
      <c r="MWQ137" s="1339"/>
      <c r="MWR137" s="1339"/>
      <c r="MWS137" s="1339"/>
      <c r="MWT137" s="1339"/>
      <c r="MWU137" s="1339"/>
      <c r="MWV137" s="1339"/>
      <c r="MWW137" s="1339"/>
      <c r="MWX137" s="1339"/>
      <c r="MWY137" s="1339"/>
      <c r="MWZ137" s="1339"/>
      <c r="MXA137" s="1339"/>
      <c r="MXB137" s="1339"/>
      <c r="MXC137" s="1339"/>
      <c r="MXD137" s="1339"/>
      <c r="MXE137" s="1339"/>
      <c r="MXF137" s="1339"/>
      <c r="MXG137" s="1339"/>
      <c r="MXH137" s="1339"/>
      <c r="MXI137" s="1339"/>
      <c r="MXJ137" s="1339"/>
      <c r="MXK137" s="1339"/>
      <c r="MXL137" s="1339"/>
      <c r="MXM137" s="1339"/>
      <c r="MXN137" s="1339"/>
      <c r="MXO137" s="1339"/>
      <c r="MXP137" s="1339"/>
      <c r="MXQ137" s="1339"/>
      <c r="MXR137" s="1339"/>
      <c r="MXS137" s="1339"/>
      <c r="MXT137" s="1339"/>
      <c r="MXU137" s="1339"/>
      <c r="MXV137" s="1339"/>
      <c r="MXW137" s="1339"/>
      <c r="MXX137" s="1339"/>
      <c r="MXY137" s="1339"/>
      <c r="MXZ137" s="1339"/>
      <c r="MYA137" s="1339"/>
      <c r="MYB137" s="1339"/>
      <c r="MYC137" s="1339"/>
      <c r="MYD137" s="1339"/>
      <c r="MYE137" s="1339"/>
      <c r="MYF137" s="1339"/>
      <c r="MYG137" s="1339"/>
      <c r="MYH137" s="1339"/>
      <c r="MYI137" s="1339"/>
      <c r="MYJ137" s="1339"/>
      <c r="MYK137" s="1339"/>
      <c r="MYL137" s="1339"/>
      <c r="MYM137" s="1339"/>
      <c r="MYN137" s="1339"/>
      <c r="MYO137" s="1339"/>
      <c r="MYP137" s="1339"/>
      <c r="MYQ137" s="1339"/>
      <c r="MYR137" s="1339"/>
      <c r="MYS137" s="1339"/>
      <c r="MYT137" s="1339"/>
      <c r="MYU137" s="1339"/>
      <c r="MYV137" s="1339"/>
      <c r="MYW137" s="1339"/>
      <c r="MYX137" s="1339"/>
      <c r="MYY137" s="1339"/>
      <c r="MYZ137" s="1339"/>
      <c r="MZA137" s="1339"/>
      <c r="MZB137" s="1339"/>
      <c r="MZC137" s="1339"/>
      <c r="MZD137" s="1339"/>
      <c r="MZE137" s="1339"/>
      <c r="MZF137" s="1339"/>
      <c r="MZG137" s="1339"/>
      <c r="MZH137" s="1339"/>
      <c r="MZI137" s="1339"/>
      <c r="MZJ137" s="1339"/>
      <c r="MZK137" s="1339"/>
      <c r="MZL137" s="1339"/>
      <c r="MZM137" s="1339"/>
      <c r="MZN137" s="1339"/>
      <c r="MZO137" s="1339"/>
      <c r="MZP137" s="1339"/>
      <c r="MZQ137" s="1339"/>
      <c r="MZR137" s="1339"/>
      <c r="MZS137" s="1339"/>
      <c r="MZT137" s="1339"/>
      <c r="MZU137" s="1339"/>
      <c r="MZV137" s="1339"/>
      <c r="MZW137" s="1339"/>
      <c r="MZX137" s="1339"/>
      <c r="MZY137" s="1339"/>
      <c r="MZZ137" s="1339"/>
      <c r="NAA137" s="1339"/>
      <c r="NAB137" s="1339"/>
      <c r="NAC137" s="1339"/>
      <c r="NAD137" s="1339"/>
      <c r="NAE137" s="1339"/>
      <c r="NAF137" s="1339"/>
      <c r="NAG137" s="1339"/>
      <c r="NAH137" s="1339"/>
      <c r="NAI137" s="1339"/>
      <c r="NAJ137" s="1339"/>
      <c r="NAK137" s="1339"/>
      <c r="NAL137" s="1339"/>
      <c r="NAM137" s="1339"/>
      <c r="NAN137" s="1339"/>
      <c r="NAO137" s="1339"/>
      <c r="NAP137" s="1339"/>
      <c r="NAQ137" s="1339"/>
      <c r="NAR137" s="1339"/>
      <c r="NAS137" s="1339"/>
      <c r="NAT137" s="1339"/>
      <c r="NAU137" s="1339"/>
      <c r="NAV137" s="1339"/>
      <c r="NAW137" s="1339"/>
      <c r="NAX137" s="1339"/>
      <c r="NAY137" s="1339"/>
      <c r="NAZ137" s="1339"/>
      <c r="NBA137" s="1339"/>
      <c r="NBB137" s="1339"/>
      <c r="NBC137" s="1339"/>
      <c r="NBD137" s="1339"/>
      <c r="NBE137" s="1339"/>
      <c r="NBF137" s="1339"/>
      <c r="NBG137" s="1339"/>
      <c r="NBH137" s="1339"/>
      <c r="NBI137" s="1339"/>
      <c r="NBJ137" s="1339"/>
      <c r="NBK137" s="1339"/>
      <c r="NBL137" s="1339"/>
      <c r="NBM137" s="1339"/>
      <c r="NBN137" s="1339"/>
      <c r="NBO137" s="1339"/>
      <c r="NBP137" s="1339"/>
      <c r="NBQ137" s="1339"/>
      <c r="NBR137" s="1339"/>
      <c r="NBS137" s="1339"/>
      <c r="NBT137" s="1339"/>
      <c r="NBU137" s="1339"/>
      <c r="NBV137" s="1339"/>
      <c r="NBW137" s="1339"/>
      <c r="NBX137" s="1339"/>
      <c r="NBY137" s="1339"/>
      <c r="NBZ137" s="1339"/>
      <c r="NCA137" s="1339"/>
      <c r="NCB137" s="1339"/>
      <c r="NCC137" s="1339"/>
      <c r="NCD137" s="1339"/>
      <c r="NCE137" s="1339"/>
      <c r="NCF137" s="1339"/>
      <c r="NCG137" s="1339"/>
      <c r="NCH137" s="1339"/>
      <c r="NCI137" s="1339"/>
      <c r="NCJ137" s="1339"/>
      <c r="NCK137" s="1339"/>
      <c r="NCL137" s="1339"/>
      <c r="NCM137" s="1339"/>
      <c r="NCN137" s="1339"/>
      <c r="NCO137" s="1339"/>
      <c r="NCP137" s="1339"/>
      <c r="NCQ137" s="1339"/>
      <c r="NCR137" s="1339"/>
      <c r="NCS137" s="1339"/>
      <c r="NCT137" s="1339"/>
      <c r="NCU137" s="1339"/>
      <c r="NCV137" s="1339"/>
      <c r="NCW137" s="1339"/>
      <c r="NCX137" s="1339"/>
      <c r="NCY137" s="1339"/>
      <c r="NCZ137" s="1339"/>
      <c r="NDA137" s="1339"/>
      <c r="NDB137" s="1339"/>
      <c r="NDC137" s="1339"/>
      <c r="NDD137" s="1339"/>
      <c r="NDE137" s="1339"/>
      <c r="NDF137" s="1339"/>
      <c r="NDG137" s="1339"/>
      <c r="NDH137" s="1339"/>
      <c r="NDI137" s="1339"/>
      <c r="NDJ137" s="1339"/>
      <c r="NDK137" s="1339"/>
      <c r="NDL137" s="1339"/>
      <c r="NDM137" s="1339"/>
      <c r="NDN137" s="1339"/>
      <c r="NDO137" s="1339"/>
      <c r="NDP137" s="1339"/>
      <c r="NDQ137" s="1339"/>
      <c r="NDR137" s="1339"/>
      <c r="NDS137" s="1339"/>
      <c r="NDT137" s="1339"/>
      <c r="NDU137" s="1339"/>
      <c r="NDV137" s="1339"/>
      <c r="NDW137" s="1339"/>
      <c r="NDX137" s="1339"/>
      <c r="NDY137" s="1339"/>
      <c r="NDZ137" s="1339"/>
      <c r="NEA137" s="1339"/>
      <c r="NEB137" s="1339"/>
      <c r="NEC137" s="1339"/>
      <c r="NED137" s="1339"/>
      <c r="NEE137" s="1339"/>
      <c r="NEF137" s="1339"/>
      <c r="NEG137" s="1339"/>
      <c r="NEH137" s="1339"/>
      <c r="NEI137" s="1339"/>
      <c r="NEJ137" s="1339"/>
      <c r="NEK137" s="1339"/>
      <c r="NEL137" s="1339"/>
      <c r="NEM137" s="1339"/>
      <c r="NEN137" s="1339"/>
      <c r="NEO137" s="1339"/>
      <c r="NEP137" s="1339"/>
      <c r="NEQ137" s="1339"/>
      <c r="NER137" s="1339"/>
      <c r="NES137" s="1339"/>
      <c r="NET137" s="1339"/>
      <c r="NEU137" s="1339"/>
      <c r="NEV137" s="1339"/>
      <c r="NEW137" s="1339"/>
      <c r="NEX137" s="1339"/>
      <c r="NEY137" s="1339"/>
      <c r="NEZ137" s="1339"/>
      <c r="NFA137" s="1339"/>
      <c r="NFB137" s="1339"/>
      <c r="NFC137" s="1339"/>
      <c r="NFD137" s="1339"/>
      <c r="NFE137" s="1339"/>
      <c r="NFF137" s="1339"/>
      <c r="NFG137" s="1339"/>
      <c r="NFH137" s="1339"/>
      <c r="NFI137" s="1339"/>
      <c r="NFJ137" s="1339"/>
      <c r="NFK137" s="1339"/>
      <c r="NFL137" s="1339"/>
      <c r="NFM137" s="1339"/>
      <c r="NFN137" s="1339"/>
      <c r="NFO137" s="1339"/>
      <c r="NFP137" s="1339"/>
      <c r="NFQ137" s="1339"/>
      <c r="NFR137" s="1339"/>
      <c r="NFS137" s="1339"/>
      <c r="NFT137" s="1339"/>
      <c r="NFU137" s="1339"/>
      <c r="NFV137" s="1339"/>
      <c r="NFW137" s="1339"/>
      <c r="NFX137" s="1339"/>
      <c r="NFY137" s="1339"/>
      <c r="NFZ137" s="1339"/>
      <c r="NGA137" s="1339"/>
      <c r="NGB137" s="1339"/>
      <c r="NGC137" s="1339"/>
      <c r="NGD137" s="1339"/>
      <c r="NGE137" s="1339"/>
      <c r="NGF137" s="1339"/>
      <c r="NGG137" s="1339"/>
      <c r="NGH137" s="1339"/>
      <c r="NGI137" s="1339"/>
      <c r="NGJ137" s="1339"/>
      <c r="NGK137" s="1339"/>
      <c r="NGL137" s="1339"/>
      <c r="NGM137" s="1339"/>
      <c r="NGN137" s="1339"/>
      <c r="NGO137" s="1339"/>
      <c r="NGP137" s="1339"/>
      <c r="NGQ137" s="1339"/>
      <c r="NGR137" s="1339"/>
      <c r="NGS137" s="1339"/>
      <c r="NGT137" s="1339"/>
      <c r="NGU137" s="1339"/>
      <c r="NGV137" s="1339"/>
      <c r="NGW137" s="1339"/>
      <c r="NGX137" s="1339"/>
      <c r="NGY137" s="1339"/>
      <c r="NGZ137" s="1339"/>
      <c r="NHA137" s="1339"/>
      <c r="NHB137" s="1339"/>
      <c r="NHC137" s="1339"/>
      <c r="NHD137" s="1339"/>
      <c r="NHE137" s="1339"/>
      <c r="NHF137" s="1339"/>
      <c r="NHG137" s="1339"/>
      <c r="NHH137" s="1339"/>
      <c r="NHI137" s="1339"/>
      <c r="NHJ137" s="1339"/>
      <c r="NHK137" s="1339"/>
      <c r="NHL137" s="1339"/>
      <c r="NHM137" s="1339"/>
      <c r="NHN137" s="1339"/>
      <c r="NHO137" s="1339"/>
      <c r="NHP137" s="1339"/>
      <c r="NHQ137" s="1339"/>
      <c r="NHR137" s="1339"/>
      <c r="NHS137" s="1339"/>
      <c r="NHT137" s="1339"/>
      <c r="NHU137" s="1339"/>
      <c r="NHV137" s="1339"/>
      <c r="NHW137" s="1339"/>
      <c r="NHX137" s="1339"/>
      <c r="NHY137" s="1339"/>
      <c r="NHZ137" s="1339"/>
      <c r="NIA137" s="1339"/>
      <c r="NIB137" s="1339"/>
      <c r="NIC137" s="1339"/>
      <c r="NID137" s="1339"/>
      <c r="NIE137" s="1339"/>
      <c r="NIF137" s="1339"/>
      <c r="NIG137" s="1339"/>
      <c r="NIH137" s="1339"/>
      <c r="NII137" s="1339"/>
      <c r="NIJ137" s="1339"/>
      <c r="NIK137" s="1339"/>
      <c r="NIL137" s="1339"/>
      <c r="NIM137" s="1339"/>
      <c r="NIN137" s="1339"/>
      <c r="NIO137" s="1339"/>
      <c r="NIP137" s="1339"/>
      <c r="NIQ137" s="1339"/>
      <c r="NIR137" s="1339"/>
      <c r="NIS137" s="1339"/>
      <c r="NIT137" s="1339"/>
      <c r="NIU137" s="1339"/>
      <c r="NIV137" s="1339"/>
      <c r="NIW137" s="1339"/>
      <c r="NIX137" s="1339"/>
      <c r="NIY137" s="1339"/>
      <c r="NIZ137" s="1339"/>
      <c r="NJA137" s="1339"/>
      <c r="NJB137" s="1339"/>
      <c r="NJC137" s="1339"/>
      <c r="NJD137" s="1339"/>
      <c r="NJE137" s="1339"/>
      <c r="NJF137" s="1339"/>
      <c r="NJG137" s="1339"/>
      <c r="NJH137" s="1339"/>
      <c r="NJI137" s="1339"/>
      <c r="NJJ137" s="1339"/>
      <c r="NJK137" s="1339"/>
      <c r="NJL137" s="1339"/>
      <c r="NJM137" s="1339"/>
      <c r="NJN137" s="1339"/>
      <c r="NJO137" s="1339"/>
      <c r="NJP137" s="1339"/>
      <c r="NJQ137" s="1339"/>
      <c r="NJR137" s="1339"/>
      <c r="NJS137" s="1339"/>
      <c r="NJT137" s="1339"/>
      <c r="NJU137" s="1339"/>
      <c r="NJV137" s="1339"/>
      <c r="NJW137" s="1339"/>
      <c r="NJX137" s="1339"/>
      <c r="NJY137" s="1339"/>
      <c r="NJZ137" s="1339"/>
      <c r="NKA137" s="1339"/>
      <c r="NKB137" s="1339"/>
      <c r="NKC137" s="1339"/>
      <c r="NKD137" s="1339"/>
      <c r="NKE137" s="1339"/>
      <c r="NKF137" s="1339"/>
      <c r="NKG137" s="1339"/>
      <c r="NKH137" s="1339"/>
      <c r="NKI137" s="1339"/>
      <c r="NKJ137" s="1339"/>
      <c r="NKK137" s="1339"/>
      <c r="NKL137" s="1339"/>
      <c r="NKM137" s="1339"/>
      <c r="NKN137" s="1339"/>
      <c r="NKO137" s="1339"/>
      <c r="NKP137" s="1339"/>
      <c r="NKQ137" s="1339"/>
      <c r="NKR137" s="1339"/>
      <c r="NKS137" s="1339"/>
      <c r="NKT137" s="1339"/>
      <c r="NKU137" s="1339"/>
      <c r="NKV137" s="1339"/>
      <c r="NKW137" s="1339"/>
      <c r="NKX137" s="1339"/>
      <c r="NKY137" s="1339"/>
      <c r="NKZ137" s="1339"/>
      <c r="NLA137" s="1339"/>
      <c r="NLB137" s="1339"/>
      <c r="NLC137" s="1339"/>
      <c r="NLD137" s="1339"/>
      <c r="NLE137" s="1339"/>
      <c r="NLF137" s="1339"/>
      <c r="NLG137" s="1339"/>
      <c r="NLH137" s="1339"/>
      <c r="NLI137" s="1339"/>
      <c r="NLJ137" s="1339"/>
      <c r="NLK137" s="1339"/>
      <c r="NLL137" s="1339"/>
      <c r="NLM137" s="1339"/>
      <c r="NLN137" s="1339"/>
      <c r="NLO137" s="1339"/>
      <c r="NLP137" s="1339"/>
      <c r="NLQ137" s="1339"/>
      <c r="NLR137" s="1339"/>
      <c r="NLS137" s="1339"/>
      <c r="NLT137" s="1339"/>
      <c r="NLU137" s="1339"/>
      <c r="NLV137" s="1339"/>
      <c r="NLW137" s="1339"/>
      <c r="NLX137" s="1339"/>
      <c r="NLY137" s="1339"/>
      <c r="NLZ137" s="1339"/>
      <c r="NMA137" s="1339"/>
      <c r="NMB137" s="1339"/>
      <c r="NMC137" s="1339"/>
      <c r="NMD137" s="1339"/>
      <c r="NME137" s="1339"/>
      <c r="NMF137" s="1339"/>
      <c r="NMG137" s="1339"/>
      <c r="NMH137" s="1339"/>
      <c r="NMI137" s="1339"/>
      <c r="NMJ137" s="1339"/>
      <c r="NMK137" s="1339"/>
      <c r="NML137" s="1339"/>
      <c r="NMM137" s="1339"/>
      <c r="NMN137" s="1339"/>
      <c r="NMO137" s="1339"/>
      <c r="NMP137" s="1339"/>
      <c r="NMQ137" s="1339"/>
      <c r="NMR137" s="1339"/>
      <c r="NMS137" s="1339"/>
      <c r="NMT137" s="1339"/>
      <c r="NMU137" s="1339"/>
      <c r="NMV137" s="1339"/>
      <c r="NMW137" s="1339"/>
      <c r="NMX137" s="1339"/>
      <c r="NMY137" s="1339"/>
      <c r="NMZ137" s="1339"/>
      <c r="NNA137" s="1339"/>
      <c r="NNB137" s="1339"/>
      <c r="NNC137" s="1339"/>
      <c r="NND137" s="1339"/>
      <c r="NNE137" s="1339"/>
      <c r="NNF137" s="1339"/>
      <c r="NNG137" s="1339"/>
      <c r="NNH137" s="1339"/>
      <c r="NNI137" s="1339"/>
      <c r="NNJ137" s="1339"/>
      <c r="NNK137" s="1339"/>
      <c r="NNL137" s="1339"/>
      <c r="NNM137" s="1339"/>
      <c r="NNN137" s="1339"/>
      <c r="NNO137" s="1339"/>
      <c r="NNP137" s="1339"/>
      <c r="NNQ137" s="1339"/>
      <c r="NNR137" s="1339"/>
      <c r="NNS137" s="1339"/>
      <c r="NNT137" s="1339"/>
      <c r="NNU137" s="1339"/>
      <c r="NNV137" s="1339"/>
      <c r="NNW137" s="1339"/>
      <c r="NNX137" s="1339"/>
      <c r="NNY137" s="1339"/>
      <c r="NNZ137" s="1339"/>
      <c r="NOA137" s="1339"/>
      <c r="NOB137" s="1339"/>
      <c r="NOC137" s="1339"/>
      <c r="NOD137" s="1339"/>
      <c r="NOE137" s="1339"/>
      <c r="NOF137" s="1339"/>
      <c r="NOG137" s="1339"/>
      <c r="NOH137" s="1339"/>
      <c r="NOI137" s="1339"/>
      <c r="NOJ137" s="1339"/>
      <c r="NOK137" s="1339"/>
      <c r="NOL137" s="1339"/>
      <c r="NOM137" s="1339"/>
      <c r="NON137" s="1339"/>
      <c r="NOO137" s="1339"/>
      <c r="NOP137" s="1339"/>
      <c r="NOQ137" s="1339"/>
      <c r="NOR137" s="1339"/>
      <c r="NOS137" s="1339"/>
      <c r="NOT137" s="1339"/>
      <c r="NOU137" s="1339"/>
      <c r="NOV137" s="1339"/>
      <c r="NOW137" s="1339"/>
      <c r="NOX137" s="1339"/>
      <c r="NOY137" s="1339"/>
      <c r="NOZ137" s="1339"/>
      <c r="NPA137" s="1339"/>
      <c r="NPB137" s="1339"/>
      <c r="NPC137" s="1339"/>
      <c r="NPD137" s="1339"/>
      <c r="NPE137" s="1339"/>
      <c r="NPF137" s="1339"/>
      <c r="NPG137" s="1339"/>
      <c r="NPH137" s="1339"/>
      <c r="NPI137" s="1339"/>
      <c r="NPJ137" s="1339"/>
      <c r="NPK137" s="1339"/>
      <c r="NPL137" s="1339"/>
      <c r="NPM137" s="1339"/>
      <c r="NPN137" s="1339"/>
      <c r="NPO137" s="1339"/>
      <c r="NPP137" s="1339"/>
      <c r="NPQ137" s="1339"/>
      <c r="NPR137" s="1339"/>
      <c r="NPS137" s="1339"/>
      <c r="NPT137" s="1339"/>
      <c r="NPU137" s="1339"/>
      <c r="NPV137" s="1339"/>
      <c r="NPW137" s="1339"/>
      <c r="NPX137" s="1339"/>
      <c r="NPY137" s="1339"/>
      <c r="NPZ137" s="1339"/>
      <c r="NQA137" s="1339"/>
      <c r="NQB137" s="1339"/>
      <c r="NQC137" s="1339"/>
      <c r="NQD137" s="1339"/>
      <c r="NQE137" s="1339"/>
      <c r="NQF137" s="1339"/>
      <c r="NQG137" s="1339"/>
      <c r="NQH137" s="1339"/>
      <c r="NQI137" s="1339"/>
      <c r="NQJ137" s="1339"/>
      <c r="NQK137" s="1339"/>
      <c r="NQL137" s="1339"/>
      <c r="NQM137" s="1339"/>
      <c r="NQN137" s="1339"/>
      <c r="NQO137" s="1339"/>
      <c r="NQP137" s="1339"/>
      <c r="NQQ137" s="1339"/>
      <c r="NQR137" s="1339"/>
      <c r="NQS137" s="1339"/>
      <c r="NQT137" s="1339"/>
      <c r="NQU137" s="1339"/>
      <c r="NQV137" s="1339"/>
      <c r="NQW137" s="1339"/>
      <c r="NQX137" s="1339"/>
      <c r="NQY137" s="1339"/>
      <c r="NQZ137" s="1339"/>
      <c r="NRA137" s="1339"/>
      <c r="NRB137" s="1339"/>
      <c r="NRC137" s="1339"/>
      <c r="NRD137" s="1339"/>
      <c r="NRE137" s="1339"/>
      <c r="NRF137" s="1339"/>
      <c r="NRG137" s="1339"/>
      <c r="NRH137" s="1339"/>
      <c r="NRI137" s="1339"/>
      <c r="NRJ137" s="1339"/>
      <c r="NRK137" s="1339"/>
      <c r="NRL137" s="1339"/>
      <c r="NRM137" s="1339"/>
      <c r="NRN137" s="1339"/>
      <c r="NRO137" s="1339"/>
      <c r="NRP137" s="1339"/>
      <c r="NRQ137" s="1339"/>
      <c r="NRR137" s="1339"/>
      <c r="NRS137" s="1339"/>
      <c r="NRT137" s="1339"/>
      <c r="NRU137" s="1339"/>
      <c r="NRV137" s="1339"/>
      <c r="NRW137" s="1339"/>
      <c r="NRX137" s="1339"/>
      <c r="NRY137" s="1339"/>
      <c r="NRZ137" s="1339"/>
      <c r="NSA137" s="1339"/>
      <c r="NSB137" s="1339"/>
      <c r="NSC137" s="1339"/>
      <c r="NSD137" s="1339"/>
      <c r="NSE137" s="1339"/>
      <c r="NSF137" s="1339"/>
      <c r="NSG137" s="1339"/>
      <c r="NSH137" s="1339"/>
      <c r="NSI137" s="1339"/>
      <c r="NSJ137" s="1339"/>
      <c r="NSK137" s="1339"/>
      <c r="NSL137" s="1339"/>
      <c r="NSM137" s="1339"/>
      <c r="NSN137" s="1339"/>
      <c r="NSO137" s="1339"/>
      <c r="NSP137" s="1339"/>
      <c r="NSQ137" s="1339"/>
      <c r="NSR137" s="1339"/>
      <c r="NSS137" s="1339"/>
      <c r="NST137" s="1339"/>
      <c r="NSU137" s="1339"/>
      <c r="NSV137" s="1339"/>
      <c r="NSW137" s="1339"/>
      <c r="NSX137" s="1339"/>
      <c r="NSY137" s="1339"/>
      <c r="NSZ137" s="1339"/>
      <c r="NTA137" s="1339"/>
      <c r="NTB137" s="1339"/>
      <c r="NTC137" s="1339"/>
      <c r="NTD137" s="1339"/>
      <c r="NTE137" s="1339"/>
      <c r="NTF137" s="1339"/>
      <c r="NTG137" s="1339"/>
      <c r="NTH137" s="1339"/>
      <c r="NTI137" s="1339"/>
      <c r="NTJ137" s="1339"/>
      <c r="NTK137" s="1339"/>
      <c r="NTL137" s="1339"/>
      <c r="NTM137" s="1339"/>
      <c r="NTN137" s="1339"/>
      <c r="NTO137" s="1339"/>
      <c r="NTP137" s="1339"/>
      <c r="NTQ137" s="1339"/>
      <c r="NTR137" s="1339"/>
      <c r="NTS137" s="1339"/>
      <c r="NTT137" s="1339"/>
      <c r="NTU137" s="1339"/>
      <c r="NTV137" s="1339"/>
      <c r="NTW137" s="1339"/>
      <c r="NTX137" s="1339"/>
      <c r="NTY137" s="1339"/>
      <c r="NTZ137" s="1339"/>
      <c r="NUA137" s="1339"/>
      <c r="NUB137" s="1339"/>
      <c r="NUC137" s="1339"/>
      <c r="NUD137" s="1339"/>
      <c r="NUE137" s="1339"/>
      <c r="NUF137" s="1339"/>
      <c r="NUG137" s="1339"/>
      <c r="NUH137" s="1339"/>
      <c r="NUI137" s="1339"/>
      <c r="NUJ137" s="1339"/>
      <c r="NUK137" s="1339"/>
      <c r="NUL137" s="1339"/>
      <c r="NUM137" s="1339"/>
      <c r="NUN137" s="1339"/>
      <c r="NUO137" s="1339"/>
      <c r="NUP137" s="1339"/>
      <c r="NUQ137" s="1339"/>
      <c r="NUR137" s="1339"/>
      <c r="NUS137" s="1339"/>
      <c r="NUT137" s="1339"/>
      <c r="NUU137" s="1339"/>
      <c r="NUV137" s="1339"/>
      <c r="NUW137" s="1339"/>
      <c r="NUX137" s="1339"/>
      <c r="NUY137" s="1339"/>
      <c r="NUZ137" s="1339"/>
      <c r="NVA137" s="1339"/>
      <c r="NVB137" s="1339"/>
      <c r="NVC137" s="1339"/>
      <c r="NVD137" s="1339"/>
      <c r="NVE137" s="1339"/>
      <c r="NVF137" s="1339"/>
      <c r="NVG137" s="1339"/>
      <c r="NVH137" s="1339"/>
      <c r="NVI137" s="1339"/>
      <c r="NVJ137" s="1339"/>
      <c r="NVK137" s="1339"/>
      <c r="NVL137" s="1339"/>
      <c r="NVM137" s="1339"/>
      <c r="NVN137" s="1339"/>
      <c r="NVO137" s="1339"/>
      <c r="NVP137" s="1339"/>
      <c r="NVQ137" s="1339"/>
      <c r="NVR137" s="1339"/>
      <c r="NVS137" s="1339"/>
      <c r="NVT137" s="1339"/>
      <c r="NVU137" s="1339"/>
      <c r="NVV137" s="1339"/>
      <c r="NVW137" s="1339"/>
      <c r="NVX137" s="1339"/>
      <c r="NVY137" s="1339"/>
      <c r="NVZ137" s="1339"/>
      <c r="NWA137" s="1339"/>
      <c r="NWB137" s="1339"/>
      <c r="NWC137" s="1339"/>
      <c r="NWD137" s="1339"/>
      <c r="NWE137" s="1339"/>
      <c r="NWF137" s="1339"/>
      <c r="NWG137" s="1339"/>
      <c r="NWH137" s="1339"/>
      <c r="NWI137" s="1339"/>
      <c r="NWJ137" s="1339"/>
      <c r="NWK137" s="1339"/>
      <c r="NWL137" s="1339"/>
      <c r="NWM137" s="1339"/>
      <c r="NWN137" s="1339"/>
      <c r="NWO137" s="1339"/>
      <c r="NWP137" s="1339"/>
      <c r="NWQ137" s="1339"/>
      <c r="NWR137" s="1339"/>
      <c r="NWS137" s="1339"/>
      <c r="NWT137" s="1339"/>
      <c r="NWU137" s="1339"/>
      <c r="NWV137" s="1339"/>
      <c r="NWW137" s="1339"/>
      <c r="NWX137" s="1339"/>
      <c r="NWY137" s="1339"/>
      <c r="NWZ137" s="1339"/>
      <c r="NXA137" s="1339"/>
      <c r="NXB137" s="1339"/>
      <c r="NXC137" s="1339"/>
      <c r="NXD137" s="1339"/>
      <c r="NXE137" s="1339"/>
      <c r="NXF137" s="1339"/>
      <c r="NXG137" s="1339"/>
      <c r="NXH137" s="1339"/>
      <c r="NXI137" s="1339"/>
      <c r="NXJ137" s="1339"/>
      <c r="NXK137" s="1339"/>
      <c r="NXL137" s="1339"/>
      <c r="NXM137" s="1339"/>
      <c r="NXN137" s="1339"/>
      <c r="NXO137" s="1339"/>
      <c r="NXP137" s="1339"/>
      <c r="NXQ137" s="1339"/>
      <c r="NXR137" s="1339"/>
      <c r="NXS137" s="1339"/>
      <c r="NXT137" s="1339"/>
      <c r="NXU137" s="1339"/>
      <c r="NXV137" s="1339"/>
      <c r="NXW137" s="1339"/>
      <c r="NXX137" s="1339"/>
      <c r="NXY137" s="1339"/>
      <c r="NXZ137" s="1339"/>
      <c r="NYA137" s="1339"/>
      <c r="NYB137" s="1339"/>
      <c r="NYC137" s="1339"/>
      <c r="NYD137" s="1339"/>
      <c r="NYE137" s="1339"/>
      <c r="NYF137" s="1339"/>
      <c r="NYG137" s="1339"/>
      <c r="NYH137" s="1339"/>
      <c r="NYI137" s="1339"/>
      <c r="NYJ137" s="1339"/>
      <c r="NYK137" s="1339"/>
      <c r="NYL137" s="1339"/>
      <c r="NYM137" s="1339"/>
      <c r="NYN137" s="1339"/>
      <c r="NYO137" s="1339"/>
      <c r="NYP137" s="1339"/>
      <c r="NYQ137" s="1339"/>
      <c r="NYR137" s="1339"/>
      <c r="NYS137" s="1339"/>
      <c r="NYT137" s="1339"/>
      <c r="NYU137" s="1339"/>
      <c r="NYV137" s="1339"/>
      <c r="NYW137" s="1339"/>
      <c r="NYX137" s="1339"/>
      <c r="NYY137" s="1339"/>
      <c r="NYZ137" s="1339"/>
      <c r="NZA137" s="1339"/>
      <c r="NZB137" s="1339"/>
      <c r="NZC137" s="1339"/>
      <c r="NZD137" s="1339"/>
      <c r="NZE137" s="1339"/>
      <c r="NZF137" s="1339"/>
      <c r="NZG137" s="1339"/>
      <c r="NZH137" s="1339"/>
      <c r="NZI137" s="1339"/>
      <c r="NZJ137" s="1339"/>
      <c r="NZK137" s="1339"/>
      <c r="NZL137" s="1339"/>
      <c r="NZM137" s="1339"/>
      <c r="NZN137" s="1339"/>
      <c r="NZO137" s="1339"/>
      <c r="NZP137" s="1339"/>
      <c r="NZQ137" s="1339"/>
      <c r="NZR137" s="1339"/>
      <c r="NZS137" s="1339"/>
      <c r="NZT137" s="1339"/>
      <c r="NZU137" s="1339"/>
      <c r="NZV137" s="1339"/>
      <c r="NZW137" s="1339"/>
      <c r="NZX137" s="1339"/>
      <c r="NZY137" s="1339"/>
      <c r="NZZ137" s="1339"/>
      <c r="OAA137" s="1339"/>
      <c r="OAB137" s="1339"/>
      <c r="OAC137" s="1339"/>
      <c r="OAD137" s="1339"/>
      <c r="OAE137" s="1339"/>
      <c r="OAF137" s="1339"/>
      <c r="OAG137" s="1339"/>
      <c r="OAH137" s="1339"/>
      <c r="OAI137" s="1339"/>
      <c r="OAJ137" s="1339"/>
      <c r="OAK137" s="1339"/>
      <c r="OAL137" s="1339"/>
      <c r="OAM137" s="1339"/>
      <c r="OAN137" s="1339"/>
      <c r="OAO137" s="1339"/>
      <c r="OAP137" s="1339"/>
      <c r="OAQ137" s="1339"/>
      <c r="OAR137" s="1339"/>
      <c r="OAS137" s="1339"/>
      <c r="OAT137" s="1339"/>
      <c r="OAU137" s="1339"/>
      <c r="OAV137" s="1339"/>
      <c r="OAW137" s="1339"/>
      <c r="OAX137" s="1339"/>
      <c r="OAY137" s="1339"/>
      <c r="OAZ137" s="1339"/>
      <c r="OBA137" s="1339"/>
      <c r="OBB137" s="1339"/>
      <c r="OBC137" s="1339"/>
      <c r="OBD137" s="1339"/>
      <c r="OBE137" s="1339"/>
      <c r="OBF137" s="1339"/>
      <c r="OBG137" s="1339"/>
      <c r="OBH137" s="1339"/>
      <c r="OBI137" s="1339"/>
      <c r="OBJ137" s="1339"/>
      <c r="OBK137" s="1339"/>
      <c r="OBL137" s="1339"/>
      <c r="OBM137" s="1339"/>
      <c r="OBN137" s="1339"/>
      <c r="OBO137" s="1339"/>
      <c r="OBP137" s="1339"/>
      <c r="OBQ137" s="1339"/>
      <c r="OBR137" s="1339"/>
      <c r="OBS137" s="1339"/>
      <c r="OBT137" s="1339"/>
      <c r="OBU137" s="1339"/>
      <c r="OBV137" s="1339"/>
      <c r="OBW137" s="1339"/>
      <c r="OBX137" s="1339"/>
      <c r="OBY137" s="1339"/>
      <c r="OBZ137" s="1339"/>
      <c r="OCA137" s="1339"/>
      <c r="OCB137" s="1339"/>
      <c r="OCC137" s="1339"/>
      <c r="OCD137" s="1339"/>
      <c r="OCE137" s="1339"/>
      <c r="OCF137" s="1339"/>
      <c r="OCG137" s="1339"/>
      <c r="OCH137" s="1339"/>
      <c r="OCI137" s="1339"/>
      <c r="OCJ137" s="1339"/>
      <c r="OCK137" s="1339"/>
      <c r="OCL137" s="1339"/>
      <c r="OCM137" s="1339"/>
      <c r="OCN137" s="1339"/>
      <c r="OCO137" s="1339"/>
      <c r="OCP137" s="1339"/>
      <c r="OCQ137" s="1339"/>
      <c r="OCR137" s="1339"/>
      <c r="OCS137" s="1339"/>
      <c r="OCT137" s="1339"/>
      <c r="OCU137" s="1339"/>
      <c r="OCV137" s="1339"/>
      <c r="OCW137" s="1339"/>
      <c r="OCX137" s="1339"/>
      <c r="OCY137" s="1339"/>
      <c r="OCZ137" s="1339"/>
      <c r="ODA137" s="1339"/>
      <c r="ODB137" s="1339"/>
      <c r="ODC137" s="1339"/>
      <c r="ODD137" s="1339"/>
      <c r="ODE137" s="1339"/>
      <c r="ODF137" s="1339"/>
      <c r="ODG137" s="1339"/>
      <c r="ODH137" s="1339"/>
      <c r="ODI137" s="1339"/>
      <c r="ODJ137" s="1339"/>
      <c r="ODK137" s="1339"/>
      <c r="ODL137" s="1339"/>
      <c r="ODM137" s="1339"/>
      <c r="ODN137" s="1339"/>
      <c r="ODO137" s="1339"/>
      <c r="ODP137" s="1339"/>
      <c r="ODQ137" s="1339"/>
      <c r="ODR137" s="1339"/>
      <c r="ODS137" s="1339"/>
      <c r="ODT137" s="1339"/>
      <c r="ODU137" s="1339"/>
      <c r="ODV137" s="1339"/>
      <c r="ODW137" s="1339"/>
      <c r="ODX137" s="1339"/>
      <c r="ODY137" s="1339"/>
      <c r="ODZ137" s="1339"/>
      <c r="OEA137" s="1339"/>
      <c r="OEB137" s="1339"/>
      <c r="OEC137" s="1339"/>
      <c r="OED137" s="1339"/>
      <c r="OEE137" s="1339"/>
      <c r="OEF137" s="1339"/>
      <c r="OEG137" s="1339"/>
      <c r="OEH137" s="1339"/>
      <c r="OEI137" s="1339"/>
      <c r="OEJ137" s="1339"/>
      <c r="OEK137" s="1339"/>
      <c r="OEL137" s="1339"/>
      <c r="OEM137" s="1339"/>
      <c r="OEN137" s="1339"/>
      <c r="OEO137" s="1339"/>
      <c r="OEP137" s="1339"/>
      <c r="OEQ137" s="1339"/>
      <c r="OER137" s="1339"/>
      <c r="OES137" s="1339"/>
      <c r="OET137" s="1339"/>
      <c r="OEU137" s="1339"/>
      <c r="OEV137" s="1339"/>
      <c r="OEW137" s="1339"/>
      <c r="OEX137" s="1339"/>
      <c r="OEY137" s="1339"/>
      <c r="OEZ137" s="1339"/>
      <c r="OFA137" s="1339"/>
      <c r="OFB137" s="1339"/>
      <c r="OFC137" s="1339"/>
      <c r="OFD137" s="1339"/>
      <c r="OFE137" s="1339"/>
      <c r="OFF137" s="1339"/>
      <c r="OFG137" s="1339"/>
      <c r="OFH137" s="1339"/>
      <c r="OFI137" s="1339"/>
      <c r="OFJ137" s="1339"/>
      <c r="OFK137" s="1339"/>
      <c r="OFL137" s="1339"/>
      <c r="OFM137" s="1339"/>
      <c r="OFN137" s="1339"/>
      <c r="OFO137" s="1339"/>
      <c r="OFP137" s="1339"/>
      <c r="OFQ137" s="1339"/>
      <c r="OFR137" s="1339"/>
      <c r="OFS137" s="1339"/>
      <c r="OFT137" s="1339"/>
      <c r="OFU137" s="1339"/>
      <c r="OFV137" s="1339"/>
      <c r="OFW137" s="1339"/>
      <c r="OFX137" s="1339"/>
      <c r="OFY137" s="1339"/>
      <c r="OFZ137" s="1339"/>
      <c r="OGA137" s="1339"/>
      <c r="OGB137" s="1339"/>
      <c r="OGC137" s="1339"/>
      <c r="OGD137" s="1339"/>
      <c r="OGE137" s="1339"/>
      <c r="OGF137" s="1339"/>
      <c r="OGG137" s="1339"/>
      <c r="OGH137" s="1339"/>
      <c r="OGI137" s="1339"/>
      <c r="OGJ137" s="1339"/>
      <c r="OGK137" s="1339"/>
      <c r="OGL137" s="1339"/>
      <c r="OGM137" s="1339"/>
      <c r="OGN137" s="1339"/>
      <c r="OGO137" s="1339"/>
      <c r="OGP137" s="1339"/>
      <c r="OGQ137" s="1339"/>
      <c r="OGR137" s="1339"/>
      <c r="OGS137" s="1339"/>
      <c r="OGT137" s="1339"/>
      <c r="OGU137" s="1339"/>
      <c r="OGV137" s="1339"/>
      <c r="OGW137" s="1339"/>
      <c r="OGX137" s="1339"/>
      <c r="OGY137" s="1339"/>
      <c r="OGZ137" s="1339"/>
      <c r="OHA137" s="1339"/>
      <c r="OHB137" s="1339"/>
      <c r="OHC137" s="1339"/>
      <c r="OHD137" s="1339"/>
      <c r="OHE137" s="1339"/>
      <c r="OHF137" s="1339"/>
      <c r="OHG137" s="1339"/>
      <c r="OHH137" s="1339"/>
      <c r="OHI137" s="1339"/>
      <c r="OHJ137" s="1339"/>
      <c r="OHK137" s="1339"/>
      <c r="OHL137" s="1339"/>
      <c r="OHM137" s="1339"/>
      <c r="OHN137" s="1339"/>
      <c r="OHO137" s="1339"/>
      <c r="OHP137" s="1339"/>
      <c r="OHQ137" s="1339"/>
      <c r="OHR137" s="1339"/>
      <c r="OHS137" s="1339"/>
      <c r="OHT137" s="1339"/>
      <c r="OHU137" s="1339"/>
      <c r="OHV137" s="1339"/>
      <c r="OHW137" s="1339"/>
      <c r="OHX137" s="1339"/>
      <c r="OHY137" s="1339"/>
      <c r="OHZ137" s="1339"/>
      <c r="OIA137" s="1339"/>
      <c r="OIB137" s="1339"/>
      <c r="OIC137" s="1339"/>
      <c r="OID137" s="1339"/>
      <c r="OIE137" s="1339"/>
      <c r="OIF137" s="1339"/>
      <c r="OIG137" s="1339"/>
      <c r="OIH137" s="1339"/>
      <c r="OII137" s="1339"/>
      <c r="OIJ137" s="1339"/>
      <c r="OIK137" s="1339"/>
      <c r="OIL137" s="1339"/>
      <c r="OIM137" s="1339"/>
      <c r="OIN137" s="1339"/>
      <c r="OIO137" s="1339"/>
      <c r="OIP137" s="1339"/>
      <c r="OIQ137" s="1339"/>
      <c r="OIR137" s="1339"/>
      <c r="OIS137" s="1339"/>
      <c r="OIT137" s="1339"/>
      <c r="OIU137" s="1339"/>
      <c r="OIV137" s="1339"/>
      <c r="OIW137" s="1339"/>
      <c r="OIX137" s="1339"/>
      <c r="OIY137" s="1339"/>
      <c r="OIZ137" s="1339"/>
      <c r="OJA137" s="1339"/>
      <c r="OJB137" s="1339"/>
      <c r="OJC137" s="1339"/>
      <c r="OJD137" s="1339"/>
      <c r="OJE137" s="1339"/>
      <c r="OJF137" s="1339"/>
      <c r="OJG137" s="1339"/>
      <c r="OJH137" s="1339"/>
      <c r="OJI137" s="1339"/>
      <c r="OJJ137" s="1339"/>
      <c r="OJK137" s="1339"/>
      <c r="OJL137" s="1339"/>
      <c r="OJM137" s="1339"/>
      <c r="OJN137" s="1339"/>
      <c r="OJO137" s="1339"/>
      <c r="OJP137" s="1339"/>
      <c r="OJQ137" s="1339"/>
      <c r="OJR137" s="1339"/>
      <c r="OJS137" s="1339"/>
      <c r="OJT137" s="1339"/>
      <c r="OJU137" s="1339"/>
      <c r="OJV137" s="1339"/>
      <c r="OJW137" s="1339"/>
      <c r="OJX137" s="1339"/>
      <c r="OJY137" s="1339"/>
      <c r="OJZ137" s="1339"/>
      <c r="OKA137" s="1339"/>
      <c r="OKB137" s="1339"/>
      <c r="OKC137" s="1339"/>
      <c r="OKD137" s="1339"/>
      <c r="OKE137" s="1339"/>
      <c r="OKF137" s="1339"/>
      <c r="OKG137" s="1339"/>
      <c r="OKH137" s="1339"/>
      <c r="OKI137" s="1339"/>
      <c r="OKJ137" s="1339"/>
      <c r="OKK137" s="1339"/>
      <c r="OKL137" s="1339"/>
      <c r="OKM137" s="1339"/>
      <c r="OKN137" s="1339"/>
      <c r="OKO137" s="1339"/>
      <c r="OKP137" s="1339"/>
      <c r="OKQ137" s="1339"/>
      <c r="OKR137" s="1339"/>
      <c r="OKS137" s="1339"/>
      <c r="OKT137" s="1339"/>
      <c r="OKU137" s="1339"/>
      <c r="OKV137" s="1339"/>
      <c r="OKW137" s="1339"/>
      <c r="OKX137" s="1339"/>
      <c r="OKY137" s="1339"/>
      <c r="OKZ137" s="1339"/>
      <c r="OLA137" s="1339"/>
      <c r="OLB137" s="1339"/>
      <c r="OLC137" s="1339"/>
      <c r="OLD137" s="1339"/>
      <c r="OLE137" s="1339"/>
      <c r="OLF137" s="1339"/>
      <c r="OLG137" s="1339"/>
      <c r="OLH137" s="1339"/>
      <c r="OLI137" s="1339"/>
      <c r="OLJ137" s="1339"/>
      <c r="OLK137" s="1339"/>
      <c r="OLL137" s="1339"/>
      <c r="OLM137" s="1339"/>
      <c r="OLN137" s="1339"/>
      <c r="OLO137" s="1339"/>
      <c r="OLP137" s="1339"/>
      <c r="OLQ137" s="1339"/>
      <c r="OLR137" s="1339"/>
      <c r="OLS137" s="1339"/>
      <c r="OLT137" s="1339"/>
      <c r="OLU137" s="1339"/>
      <c r="OLV137" s="1339"/>
      <c r="OLW137" s="1339"/>
      <c r="OLX137" s="1339"/>
      <c r="OLY137" s="1339"/>
      <c r="OLZ137" s="1339"/>
      <c r="OMA137" s="1339"/>
      <c r="OMB137" s="1339"/>
      <c r="OMC137" s="1339"/>
      <c r="OMD137" s="1339"/>
      <c r="OME137" s="1339"/>
      <c r="OMF137" s="1339"/>
      <c r="OMG137" s="1339"/>
      <c r="OMH137" s="1339"/>
      <c r="OMI137" s="1339"/>
      <c r="OMJ137" s="1339"/>
      <c r="OMK137" s="1339"/>
      <c r="OML137" s="1339"/>
      <c r="OMM137" s="1339"/>
      <c r="OMN137" s="1339"/>
      <c r="OMO137" s="1339"/>
      <c r="OMP137" s="1339"/>
      <c r="OMQ137" s="1339"/>
      <c r="OMR137" s="1339"/>
      <c r="OMS137" s="1339"/>
      <c r="OMT137" s="1339"/>
      <c r="OMU137" s="1339"/>
      <c r="OMV137" s="1339"/>
      <c r="OMW137" s="1339"/>
      <c r="OMX137" s="1339"/>
      <c r="OMY137" s="1339"/>
      <c r="OMZ137" s="1339"/>
      <c r="ONA137" s="1339"/>
      <c r="ONB137" s="1339"/>
      <c r="ONC137" s="1339"/>
      <c r="OND137" s="1339"/>
      <c r="ONE137" s="1339"/>
      <c r="ONF137" s="1339"/>
      <c r="ONG137" s="1339"/>
      <c r="ONH137" s="1339"/>
      <c r="ONI137" s="1339"/>
      <c r="ONJ137" s="1339"/>
      <c r="ONK137" s="1339"/>
      <c r="ONL137" s="1339"/>
      <c r="ONM137" s="1339"/>
      <c r="ONN137" s="1339"/>
      <c r="ONO137" s="1339"/>
      <c r="ONP137" s="1339"/>
      <c r="ONQ137" s="1339"/>
      <c r="ONR137" s="1339"/>
      <c r="ONS137" s="1339"/>
      <c r="ONT137" s="1339"/>
      <c r="ONU137" s="1339"/>
      <c r="ONV137" s="1339"/>
      <c r="ONW137" s="1339"/>
      <c r="ONX137" s="1339"/>
      <c r="ONY137" s="1339"/>
      <c r="ONZ137" s="1339"/>
      <c r="OOA137" s="1339"/>
      <c r="OOB137" s="1339"/>
      <c r="OOC137" s="1339"/>
      <c r="OOD137" s="1339"/>
      <c r="OOE137" s="1339"/>
      <c r="OOF137" s="1339"/>
      <c r="OOG137" s="1339"/>
      <c r="OOH137" s="1339"/>
      <c r="OOI137" s="1339"/>
      <c r="OOJ137" s="1339"/>
      <c r="OOK137" s="1339"/>
      <c r="OOL137" s="1339"/>
      <c r="OOM137" s="1339"/>
      <c r="OON137" s="1339"/>
      <c r="OOO137" s="1339"/>
      <c r="OOP137" s="1339"/>
      <c r="OOQ137" s="1339"/>
      <c r="OOR137" s="1339"/>
      <c r="OOS137" s="1339"/>
      <c r="OOT137" s="1339"/>
      <c r="OOU137" s="1339"/>
      <c r="OOV137" s="1339"/>
      <c r="OOW137" s="1339"/>
      <c r="OOX137" s="1339"/>
      <c r="OOY137" s="1339"/>
      <c r="OOZ137" s="1339"/>
      <c r="OPA137" s="1339"/>
      <c r="OPB137" s="1339"/>
      <c r="OPC137" s="1339"/>
      <c r="OPD137" s="1339"/>
      <c r="OPE137" s="1339"/>
      <c r="OPF137" s="1339"/>
      <c r="OPG137" s="1339"/>
      <c r="OPH137" s="1339"/>
      <c r="OPI137" s="1339"/>
      <c r="OPJ137" s="1339"/>
      <c r="OPK137" s="1339"/>
      <c r="OPL137" s="1339"/>
      <c r="OPM137" s="1339"/>
      <c r="OPN137" s="1339"/>
      <c r="OPO137" s="1339"/>
      <c r="OPP137" s="1339"/>
      <c r="OPQ137" s="1339"/>
      <c r="OPR137" s="1339"/>
      <c r="OPS137" s="1339"/>
      <c r="OPT137" s="1339"/>
      <c r="OPU137" s="1339"/>
      <c r="OPV137" s="1339"/>
      <c r="OPW137" s="1339"/>
      <c r="OPX137" s="1339"/>
      <c r="OPY137" s="1339"/>
      <c r="OPZ137" s="1339"/>
      <c r="OQA137" s="1339"/>
      <c r="OQB137" s="1339"/>
      <c r="OQC137" s="1339"/>
      <c r="OQD137" s="1339"/>
      <c r="OQE137" s="1339"/>
      <c r="OQF137" s="1339"/>
      <c r="OQG137" s="1339"/>
      <c r="OQH137" s="1339"/>
      <c r="OQI137" s="1339"/>
      <c r="OQJ137" s="1339"/>
      <c r="OQK137" s="1339"/>
      <c r="OQL137" s="1339"/>
      <c r="OQM137" s="1339"/>
      <c r="OQN137" s="1339"/>
      <c r="OQO137" s="1339"/>
      <c r="OQP137" s="1339"/>
      <c r="OQQ137" s="1339"/>
      <c r="OQR137" s="1339"/>
      <c r="OQS137" s="1339"/>
      <c r="OQT137" s="1339"/>
      <c r="OQU137" s="1339"/>
      <c r="OQV137" s="1339"/>
      <c r="OQW137" s="1339"/>
      <c r="OQX137" s="1339"/>
      <c r="OQY137" s="1339"/>
      <c r="OQZ137" s="1339"/>
      <c r="ORA137" s="1339"/>
      <c r="ORB137" s="1339"/>
      <c r="ORC137" s="1339"/>
      <c r="ORD137" s="1339"/>
      <c r="ORE137" s="1339"/>
      <c r="ORF137" s="1339"/>
      <c r="ORG137" s="1339"/>
      <c r="ORH137" s="1339"/>
      <c r="ORI137" s="1339"/>
      <c r="ORJ137" s="1339"/>
      <c r="ORK137" s="1339"/>
      <c r="ORL137" s="1339"/>
      <c r="ORM137" s="1339"/>
      <c r="ORN137" s="1339"/>
      <c r="ORO137" s="1339"/>
      <c r="ORP137" s="1339"/>
      <c r="ORQ137" s="1339"/>
      <c r="ORR137" s="1339"/>
      <c r="ORS137" s="1339"/>
      <c r="ORT137" s="1339"/>
      <c r="ORU137" s="1339"/>
      <c r="ORV137" s="1339"/>
      <c r="ORW137" s="1339"/>
      <c r="ORX137" s="1339"/>
      <c r="ORY137" s="1339"/>
      <c r="ORZ137" s="1339"/>
      <c r="OSA137" s="1339"/>
      <c r="OSB137" s="1339"/>
      <c r="OSC137" s="1339"/>
      <c r="OSD137" s="1339"/>
      <c r="OSE137" s="1339"/>
      <c r="OSF137" s="1339"/>
      <c r="OSG137" s="1339"/>
      <c r="OSH137" s="1339"/>
      <c r="OSI137" s="1339"/>
      <c r="OSJ137" s="1339"/>
      <c r="OSK137" s="1339"/>
      <c r="OSL137" s="1339"/>
      <c r="OSM137" s="1339"/>
      <c r="OSN137" s="1339"/>
      <c r="OSO137" s="1339"/>
      <c r="OSP137" s="1339"/>
      <c r="OSQ137" s="1339"/>
      <c r="OSR137" s="1339"/>
      <c r="OSS137" s="1339"/>
      <c r="OST137" s="1339"/>
      <c r="OSU137" s="1339"/>
      <c r="OSV137" s="1339"/>
      <c r="OSW137" s="1339"/>
      <c r="OSX137" s="1339"/>
      <c r="OSY137" s="1339"/>
      <c r="OSZ137" s="1339"/>
      <c r="OTA137" s="1339"/>
      <c r="OTB137" s="1339"/>
      <c r="OTC137" s="1339"/>
      <c r="OTD137" s="1339"/>
      <c r="OTE137" s="1339"/>
      <c r="OTF137" s="1339"/>
      <c r="OTG137" s="1339"/>
      <c r="OTH137" s="1339"/>
      <c r="OTI137" s="1339"/>
      <c r="OTJ137" s="1339"/>
      <c r="OTK137" s="1339"/>
      <c r="OTL137" s="1339"/>
      <c r="OTM137" s="1339"/>
      <c r="OTN137" s="1339"/>
      <c r="OTO137" s="1339"/>
      <c r="OTP137" s="1339"/>
      <c r="OTQ137" s="1339"/>
      <c r="OTR137" s="1339"/>
      <c r="OTS137" s="1339"/>
      <c r="OTT137" s="1339"/>
      <c r="OTU137" s="1339"/>
      <c r="OTV137" s="1339"/>
      <c r="OTW137" s="1339"/>
      <c r="OTX137" s="1339"/>
      <c r="OTY137" s="1339"/>
      <c r="OTZ137" s="1339"/>
      <c r="OUA137" s="1339"/>
      <c r="OUB137" s="1339"/>
      <c r="OUC137" s="1339"/>
      <c r="OUD137" s="1339"/>
      <c r="OUE137" s="1339"/>
      <c r="OUF137" s="1339"/>
      <c r="OUG137" s="1339"/>
      <c r="OUH137" s="1339"/>
      <c r="OUI137" s="1339"/>
      <c r="OUJ137" s="1339"/>
      <c r="OUK137" s="1339"/>
      <c r="OUL137" s="1339"/>
      <c r="OUM137" s="1339"/>
      <c r="OUN137" s="1339"/>
      <c r="OUO137" s="1339"/>
      <c r="OUP137" s="1339"/>
      <c r="OUQ137" s="1339"/>
      <c r="OUR137" s="1339"/>
      <c r="OUS137" s="1339"/>
      <c r="OUT137" s="1339"/>
      <c r="OUU137" s="1339"/>
      <c r="OUV137" s="1339"/>
      <c r="OUW137" s="1339"/>
      <c r="OUX137" s="1339"/>
      <c r="OUY137" s="1339"/>
      <c r="OUZ137" s="1339"/>
      <c r="OVA137" s="1339"/>
      <c r="OVB137" s="1339"/>
      <c r="OVC137" s="1339"/>
      <c r="OVD137" s="1339"/>
      <c r="OVE137" s="1339"/>
      <c r="OVF137" s="1339"/>
      <c r="OVG137" s="1339"/>
      <c r="OVH137" s="1339"/>
      <c r="OVI137" s="1339"/>
      <c r="OVJ137" s="1339"/>
      <c r="OVK137" s="1339"/>
      <c r="OVL137" s="1339"/>
      <c r="OVM137" s="1339"/>
      <c r="OVN137" s="1339"/>
      <c r="OVO137" s="1339"/>
      <c r="OVP137" s="1339"/>
      <c r="OVQ137" s="1339"/>
      <c r="OVR137" s="1339"/>
      <c r="OVS137" s="1339"/>
      <c r="OVT137" s="1339"/>
      <c r="OVU137" s="1339"/>
      <c r="OVV137" s="1339"/>
      <c r="OVW137" s="1339"/>
      <c r="OVX137" s="1339"/>
      <c r="OVY137" s="1339"/>
      <c r="OVZ137" s="1339"/>
      <c r="OWA137" s="1339"/>
      <c r="OWB137" s="1339"/>
      <c r="OWC137" s="1339"/>
      <c r="OWD137" s="1339"/>
      <c r="OWE137" s="1339"/>
      <c r="OWF137" s="1339"/>
      <c r="OWG137" s="1339"/>
      <c r="OWH137" s="1339"/>
      <c r="OWI137" s="1339"/>
      <c r="OWJ137" s="1339"/>
      <c r="OWK137" s="1339"/>
      <c r="OWL137" s="1339"/>
      <c r="OWM137" s="1339"/>
      <c r="OWN137" s="1339"/>
      <c r="OWO137" s="1339"/>
      <c r="OWP137" s="1339"/>
      <c r="OWQ137" s="1339"/>
      <c r="OWR137" s="1339"/>
      <c r="OWS137" s="1339"/>
      <c r="OWT137" s="1339"/>
      <c r="OWU137" s="1339"/>
      <c r="OWV137" s="1339"/>
      <c r="OWW137" s="1339"/>
      <c r="OWX137" s="1339"/>
      <c r="OWY137" s="1339"/>
      <c r="OWZ137" s="1339"/>
      <c r="OXA137" s="1339"/>
      <c r="OXB137" s="1339"/>
      <c r="OXC137" s="1339"/>
      <c r="OXD137" s="1339"/>
      <c r="OXE137" s="1339"/>
      <c r="OXF137" s="1339"/>
      <c r="OXG137" s="1339"/>
      <c r="OXH137" s="1339"/>
      <c r="OXI137" s="1339"/>
      <c r="OXJ137" s="1339"/>
      <c r="OXK137" s="1339"/>
      <c r="OXL137" s="1339"/>
      <c r="OXM137" s="1339"/>
      <c r="OXN137" s="1339"/>
      <c r="OXO137" s="1339"/>
      <c r="OXP137" s="1339"/>
      <c r="OXQ137" s="1339"/>
      <c r="OXR137" s="1339"/>
      <c r="OXS137" s="1339"/>
      <c r="OXT137" s="1339"/>
      <c r="OXU137" s="1339"/>
      <c r="OXV137" s="1339"/>
      <c r="OXW137" s="1339"/>
      <c r="OXX137" s="1339"/>
      <c r="OXY137" s="1339"/>
      <c r="OXZ137" s="1339"/>
      <c r="OYA137" s="1339"/>
      <c r="OYB137" s="1339"/>
      <c r="OYC137" s="1339"/>
      <c r="OYD137" s="1339"/>
      <c r="OYE137" s="1339"/>
      <c r="OYF137" s="1339"/>
      <c r="OYG137" s="1339"/>
      <c r="OYH137" s="1339"/>
      <c r="OYI137" s="1339"/>
      <c r="OYJ137" s="1339"/>
      <c r="OYK137" s="1339"/>
      <c r="OYL137" s="1339"/>
      <c r="OYM137" s="1339"/>
      <c r="OYN137" s="1339"/>
      <c r="OYO137" s="1339"/>
      <c r="OYP137" s="1339"/>
      <c r="OYQ137" s="1339"/>
      <c r="OYR137" s="1339"/>
      <c r="OYS137" s="1339"/>
      <c r="OYT137" s="1339"/>
      <c r="OYU137" s="1339"/>
      <c r="OYV137" s="1339"/>
      <c r="OYW137" s="1339"/>
      <c r="OYX137" s="1339"/>
      <c r="OYY137" s="1339"/>
      <c r="OYZ137" s="1339"/>
      <c r="OZA137" s="1339"/>
      <c r="OZB137" s="1339"/>
      <c r="OZC137" s="1339"/>
      <c r="OZD137" s="1339"/>
      <c r="OZE137" s="1339"/>
      <c r="OZF137" s="1339"/>
      <c r="OZG137" s="1339"/>
      <c r="OZH137" s="1339"/>
      <c r="OZI137" s="1339"/>
      <c r="OZJ137" s="1339"/>
      <c r="OZK137" s="1339"/>
      <c r="OZL137" s="1339"/>
      <c r="OZM137" s="1339"/>
      <c r="OZN137" s="1339"/>
      <c r="OZO137" s="1339"/>
      <c r="OZP137" s="1339"/>
      <c r="OZQ137" s="1339"/>
      <c r="OZR137" s="1339"/>
      <c r="OZS137" s="1339"/>
      <c r="OZT137" s="1339"/>
      <c r="OZU137" s="1339"/>
      <c r="OZV137" s="1339"/>
      <c r="OZW137" s="1339"/>
      <c r="OZX137" s="1339"/>
      <c r="OZY137" s="1339"/>
      <c r="OZZ137" s="1339"/>
      <c r="PAA137" s="1339"/>
      <c r="PAB137" s="1339"/>
      <c r="PAC137" s="1339"/>
      <c r="PAD137" s="1339"/>
      <c r="PAE137" s="1339"/>
      <c r="PAF137" s="1339"/>
      <c r="PAG137" s="1339"/>
      <c r="PAH137" s="1339"/>
      <c r="PAI137" s="1339"/>
      <c r="PAJ137" s="1339"/>
      <c r="PAK137" s="1339"/>
      <c r="PAL137" s="1339"/>
      <c r="PAM137" s="1339"/>
      <c r="PAN137" s="1339"/>
      <c r="PAO137" s="1339"/>
      <c r="PAP137" s="1339"/>
      <c r="PAQ137" s="1339"/>
      <c r="PAR137" s="1339"/>
      <c r="PAS137" s="1339"/>
      <c r="PAT137" s="1339"/>
      <c r="PAU137" s="1339"/>
      <c r="PAV137" s="1339"/>
      <c r="PAW137" s="1339"/>
      <c r="PAX137" s="1339"/>
      <c r="PAY137" s="1339"/>
      <c r="PAZ137" s="1339"/>
      <c r="PBA137" s="1339"/>
      <c r="PBB137" s="1339"/>
      <c r="PBC137" s="1339"/>
      <c r="PBD137" s="1339"/>
      <c r="PBE137" s="1339"/>
      <c r="PBF137" s="1339"/>
      <c r="PBG137" s="1339"/>
      <c r="PBH137" s="1339"/>
      <c r="PBI137" s="1339"/>
      <c r="PBJ137" s="1339"/>
      <c r="PBK137" s="1339"/>
      <c r="PBL137" s="1339"/>
      <c r="PBM137" s="1339"/>
      <c r="PBN137" s="1339"/>
      <c r="PBO137" s="1339"/>
      <c r="PBP137" s="1339"/>
      <c r="PBQ137" s="1339"/>
      <c r="PBR137" s="1339"/>
      <c r="PBS137" s="1339"/>
      <c r="PBT137" s="1339"/>
      <c r="PBU137" s="1339"/>
      <c r="PBV137" s="1339"/>
      <c r="PBW137" s="1339"/>
      <c r="PBX137" s="1339"/>
      <c r="PBY137" s="1339"/>
      <c r="PBZ137" s="1339"/>
      <c r="PCA137" s="1339"/>
      <c r="PCB137" s="1339"/>
      <c r="PCC137" s="1339"/>
      <c r="PCD137" s="1339"/>
      <c r="PCE137" s="1339"/>
      <c r="PCF137" s="1339"/>
      <c r="PCG137" s="1339"/>
      <c r="PCH137" s="1339"/>
      <c r="PCI137" s="1339"/>
      <c r="PCJ137" s="1339"/>
      <c r="PCK137" s="1339"/>
      <c r="PCL137" s="1339"/>
      <c r="PCM137" s="1339"/>
      <c r="PCN137" s="1339"/>
      <c r="PCO137" s="1339"/>
      <c r="PCP137" s="1339"/>
      <c r="PCQ137" s="1339"/>
      <c r="PCR137" s="1339"/>
      <c r="PCS137" s="1339"/>
      <c r="PCT137" s="1339"/>
      <c r="PCU137" s="1339"/>
      <c r="PCV137" s="1339"/>
      <c r="PCW137" s="1339"/>
      <c r="PCX137" s="1339"/>
      <c r="PCY137" s="1339"/>
      <c r="PCZ137" s="1339"/>
      <c r="PDA137" s="1339"/>
      <c r="PDB137" s="1339"/>
      <c r="PDC137" s="1339"/>
      <c r="PDD137" s="1339"/>
      <c r="PDE137" s="1339"/>
      <c r="PDF137" s="1339"/>
      <c r="PDG137" s="1339"/>
      <c r="PDH137" s="1339"/>
      <c r="PDI137" s="1339"/>
      <c r="PDJ137" s="1339"/>
      <c r="PDK137" s="1339"/>
      <c r="PDL137" s="1339"/>
      <c r="PDM137" s="1339"/>
      <c r="PDN137" s="1339"/>
      <c r="PDO137" s="1339"/>
      <c r="PDP137" s="1339"/>
      <c r="PDQ137" s="1339"/>
      <c r="PDR137" s="1339"/>
      <c r="PDS137" s="1339"/>
      <c r="PDT137" s="1339"/>
      <c r="PDU137" s="1339"/>
      <c r="PDV137" s="1339"/>
      <c r="PDW137" s="1339"/>
      <c r="PDX137" s="1339"/>
      <c r="PDY137" s="1339"/>
      <c r="PDZ137" s="1339"/>
      <c r="PEA137" s="1339"/>
      <c r="PEB137" s="1339"/>
      <c r="PEC137" s="1339"/>
      <c r="PED137" s="1339"/>
      <c r="PEE137" s="1339"/>
      <c r="PEF137" s="1339"/>
      <c r="PEG137" s="1339"/>
      <c r="PEH137" s="1339"/>
      <c r="PEI137" s="1339"/>
      <c r="PEJ137" s="1339"/>
      <c r="PEK137" s="1339"/>
      <c r="PEL137" s="1339"/>
      <c r="PEM137" s="1339"/>
      <c r="PEN137" s="1339"/>
      <c r="PEO137" s="1339"/>
      <c r="PEP137" s="1339"/>
      <c r="PEQ137" s="1339"/>
      <c r="PER137" s="1339"/>
      <c r="PES137" s="1339"/>
      <c r="PET137" s="1339"/>
      <c r="PEU137" s="1339"/>
      <c r="PEV137" s="1339"/>
      <c r="PEW137" s="1339"/>
      <c r="PEX137" s="1339"/>
      <c r="PEY137" s="1339"/>
      <c r="PEZ137" s="1339"/>
      <c r="PFA137" s="1339"/>
      <c r="PFB137" s="1339"/>
      <c r="PFC137" s="1339"/>
      <c r="PFD137" s="1339"/>
      <c r="PFE137" s="1339"/>
      <c r="PFF137" s="1339"/>
      <c r="PFG137" s="1339"/>
      <c r="PFH137" s="1339"/>
      <c r="PFI137" s="1339"/>
      <c r="PFJ137" s="1339"/>
      <c r="PFK137" s="1339"/>
      <c r="PFL137" s="1339"/>
      <c r="PFM137" s="1339"/>
      <c r="PFN137" s="1339"/>
      <c r="PFO137" s="1339"/>
      <c r="PFP137" s="1339"/>
      <c r="PFQ137" s="1339"/>
      <c r="PFR137" s="1339"/>
      <c r="PFS137" s="1339"/>
      <c r="PFT137" s="1339"/>
      <c r="PFU137" s="1339"/>
      <c r="PFV137" s="1339"/>
      <c r="PFW137" s="1339"/>
      <c r="PFX137" s="1339"/>
      <c r="PFY137" s="1339"/>
      <c r="PFZ137" s="1339"/>
      <c r="PGA137" s="1339"/>
      <c r="PGB137" s="1339"/>
      <c r="PGC137" s="1339"/>
      <c r="PGD137" s="1339"/>
      <c r="PGE137" s="1339"/>
      <c r="PGF137" s="1339"/>
      <c r="PGG137" s="1339"/>
      <c r="PGH137" s="1339"/>
      <c r="PGI137" s="1339"/>
      <c r="PGJ137" s="1339"/>
      <c r="PGK137" s="1339"/>
      <c r="PGL137" s="1339"/>
      <c r="PGM137" s="1339"/>
      <c r="PGN137" s="1339"/>
      <c r="PGO137" s="1339"/>
      <c r="PGP137" s="1339"/>
      <c r="PGQ137" s="1339"/>
      <c r="PGR137" s="1339"/>
      <c r="PGS137" s="1339"/>
      <c r="PGT137" s="1339"/>
      <c r="PGU137" s="1339"/>
      <c r="PGV137" s="1339"/>
      <c r="PGW137" s="1339"/>
      <c r="PGX137" s="1339"/>
      <c r="PGY137" s="1339"/>
      <c r="PGZ137" s="1339"/>
      <c r="PHA137" s="1339"/>
      <c r="PHB137" s="1339"/>
      <c r="PHC137" s="1339"/>
      <c r="PHD137" s="1339"/>
      <c r="PHE137" s="1339"/>
      <c r="PHF137" s="1339"/>
      <c r="PHG137" s="1339"/>
      <c r="PHH137" s="1339"/>
      <c r="PHI137" s="1339"/>
      <c r="PHJ137" s="1339"/>
      <c r="PHK137" s="1339"/>
      <c r="PHL137" s="1339"/>
      <c r="PHM137" s="1339"/>
      <c r="PHN137" s="1339"/>
      <c r="PHO137" s="1339"/>
      <c r="PHP137" s="1339"/>
      <c r="PHQ137" s="1339"/>
      <c r="PHR137" s="1339"/>
      <c r="PHS137" s="1339"/>
      <c r="PHT137" s="1339"/>
      <c r="PHU137" s="1339"/>
      <c r="PHV137" s="1339"/>
      <c r="PHW137" s="1339"/>
      <c r="PHX137" s="1339"/>
      <c r="PHY137" s="1339"/>
      <c r="PHZ137" s="1339"/>
      <c r="PIA137" s="1339"/>
      <c r="PIB137" s="1339"/>
      <c r="PIC137" s="1339"/>
      <c r="PID137" s="1339"/>
      <c r="PIE137" s="1339"/>
      <c r="PIF137" s="1339"/>
      <c r="PIG137" s="1339"/>
      <c r="PIH137" s="1339"/>
      <c r="PII137" s="1339"/>
      <c r="PIJ137" s="1339"/>
      <c r="PIK137" s="1339"/>
      <c r="PIL137" s="1339"/>
      <c r="PIM137" s="1339"/>
      <c r="PIN137" s="1339"/>
      <c r="PIO137" s="1339"/>
      <c r="PIP137" s="1339"/>
      <c r="PIQ137" s="1339"/>
      <c r="PIR137" s="1339"/>
      <c r="PIS137" s="1339"/>
      <c r="PIT137" s="1339"/>
      <c r="PIU137" s="1339"/>
      <c r="PIV137" s="1339"/>
      <c r="PIW137" s="1339"/>
      <c r="PIX137" s="1339"/>
      <c r="PIY137" s="1339"/>
      <c r="PIZ137" s="1339"/>
      <c r="PJA137" s="1339"/>
      <c r="PJB137" s="1339"/>
      <c r="PJC137" s="1339"/>
      <c r="PJD137" s="1339"/>
      <c r="PJE137" s="1339"/>
      <c r="PJF137" s="1339"/>
      <c r="PJG137" s="1339"/>
      <c r="PJH137" s="1339"/>
      <c r="PJI137" s="1339"/>
      <c r="PJJ137" s="1339"/>
      <c r="PJK137" s="1339"/>
      <c r="PJL137" s="1339"/>
      <c r="PJM137" s="1339"/>
      <c r="PJN137" s="1339"/>
      <c r="PJO137" s="1339"/>
      <c r="PJP137" s="1339"/>
      <c r="PJQ137" s="1339"/>
      <c r="PJR137" s="1339"/>
      <c r="PJS137" s="1339"/>
      <c r="PJT137" s="1339"/>
      <c r="PJU137" s="1339"/>
      <c r="PJV137" s="1339"/>
      <c r="PJW137" s="1339"/>
      <c r="PJX137" s="1339"/>
      <c r="PJY137" s="1339"/>
      <c r="PJZ137" s="1339"/>
      <c r="PKA137" s="1339"/>
      <c r="PKB137" s="1339"/>
      <c r="PKC137" s="1339"/>
      <c r="PKD137" s="1339"/>
      <c r="PKE137" s="1339"/>
      <c r="PKF137" s="1339"/>
      <c r="PKG137" s="1339"/>
      <c r="PKH137" s="1339"/>
      <c r="PKI137" s="1339"/>
      <c r="PKJ137" s="1339"/>
      <c r="PKK137" s="1339"/>
      <c r="PKL137" s="1339"/>
      <c r="PKM137" s="1339"/>
      <c r="PKN137" s="1339"/>
      <c r="PKO137" s="1339"/>
      <c r="PKP137" s="1339"/>
      <c r="PKQ137" s="1339"/>
      <c r="PKR137" s="1339"/>
      <c r="PKS137" s="1339"/>
      <c r="PKT137" s="1339"/>
      <c r="PKU137" s="1339"/>
      <c r="PKV137" s="1339"/>
      <c r="PKW137" s="1339"/>
      <c r="PKX137" s="1339"/>
      <c r="PKY137" s="1339"/>
      <c r="PKZ137" s="1339"/>
      <c r="PLA137" s="1339"/>
      <c r="PLB137" s="1339"/>
      <c r="PLC137" s="1339"/>
      <c r="PLD137" s="1339"/>
      <c r="PLE137" s="1339"/>
      <c r="PLF137" s="1339"/>
      <c r="PLG137" s="1339"/>
      <c r="PLH137" s="1339"/>
      <c r="PLI137" s="1339"/>
      <c r="PLJ137" s="1339"/>
      <c r="PLK137" s="1339"/>
      <c r="PLL137" s="1339"/>
      <c r="PLM137" s="1339"/>
      <c r="PLN137" s="1339"/>
      <c r="PLO137" s="1339"/>
      <c r="PLP137" s="1339"/>
      <c r="PLQ137" s="1339"/>
      <c r="PLR137" s="1339"/>
      <c r="PLS137" s="1339"/>
      <c r="PLT137" s="1339"/>
      <c r="PLU137" s="1339"/>
      <c r="PLV137" s="1339"/>
      <c r="PLW137" s="1339"/>
      <c r="PLX137" s="1339"/>
      <c r="PLY137" s="1339"/>
      <c r="PLZ137" s="1339"/>
      <c r="PMA137" s="1339"/>
      <c r="PMB137" s="1339"/>
      <c r="PMC137" s="1339"/>
      <c r="PMD137" s="1339"/>
      <c r="PME137" s="1339"/>
      <c r="PMF137" s="1339"/>
      <c r="PMG137" s="1339"/>
      <c r="PMH137" s="1339"/>
      <c r="PMI137" s="1339"/>
      <c r="PMJ137" s="1339"/>
      <c r="PMK137" s="1339"/>
      <c r="PML137" s="1339"/>
      <c r="PMM137" s="1339"/>
      <c r="PMN137" s="1339"/>
      <c r="PMO137" s="1339"/>
      <c r="PMP137" s="1339"/>
      <c r="PMQ137" s="1339"/>
      <c r="PMR137" s="1339"/>
      <c r="PMS137" s="1339"/>
      <c r="PMT137" s="1339"/>
      <c r="PMU137" s="1339"/>
      <c r="PMV137" s="1339"/>
      <c r="PMW137" s="1339"/>
      <c r="PMX137" s="1339"/>
      <c r="PMY137" s="1339"/>
      <c r="PMZ137" s="1339"/>
      <c r="PNA137" s="1339"/>
      <c r="PNB137" s="1339"/>
      <c r="PNC137" s="1339"/>
      <c r="PND137" s="1339"/>
      <c r="PNE137" s="1339"/>
      <c r="PNF137" s="1339"/>
      <c r="PNG137" s="1339"/>
      <c r="PNH137" s="1339"/>
      <c r="PNI137" s="1339"/>
      <c r="PNJ137" s="1339"/>
      <c r="PNK137" s="1339"/>
      <c r="PNL137" s="1339"/>
      <c r="PNM137" s="1339"/>
      <c r="PNN137" s="1339"/>
      <c r="PNO137" s="1339"/>
      <c r="PNP137" s="1339"/>
      <c r="PNQ137" s="1339"/>
      <c r="PNR137" s="1339"/>
      <c r="PNS137" s="1339"/>
      <c r="PNT137" s="1339"/>
      <c r="PNU137" s="1339"/>
      <c r="PNV137" s="1339"/>
      <c r="PNW137" s="1339"/>
      <c r="PNX137" s="1339"/>
      <c r="PNY137" s="1339"/>
      <c r="PNZ137" s="1339"/>
      <c r="POA137" s="1339"/>
      <c r="POB137" s="1339"/>
      <c r="POC137" s="1339"/>
      <c r="POD137" s="1339"/>
      <c r="POE137" s="1339"/>
      <c r="POF137" s="1339"/>
      <c r="POG137" s="1339"/>
      <c r="POH137" s="1339"/>
      <c r="POI137" s="1339"/>
      <c r="POJ137" s="1339"/>
      <c r="POK137" s="1339"/>
      <c r="POL137" s="1339"/>
      <c r="POM137" s="1339"/>
      <c r="PON137" s="1339"/>
      <c r="POO137" s="1339"/>
      <c r="POP137" s="1339"/>
      <c r="POQ137" s="1339"/>
      <c r="POR137" s="1339"/>
      <c r="POS137" s="1339"/>
      <c r="POT137" s="1339"/>
      <c r="POU137" s="1339"/>
      <c r="POV137" s="1339"/>
      <c r="POW137" s="1339"/>
      <c r="POX137" s="1339"/>
      <c r="POY137" s="1339"/>
      <c r="POZ137" s="1339"/>
      <c r="PPA137" s="1339"/>
      <c r="PPB137" s="1339"/>
      <c r="PPC137" s="1339"/>
      <c r="PPD137" s="1339"/>
      <c r="PPE137" s="1339"/>
      <c r="PPF137" s="1339"/>
      <c r="PPG137" s="1339"/>
      <c r="PPH137" s="1339"/>
      <c r="PPI137" s="1339"/>
      <c r="PPJ137" s="1339"/>
      <c r="PPK137" s="1339"/>
      <c r="PPL137" s="1339"/>
      <c r="PPM137" s="1339"/>
      <c r="PPN137" s="1339"/>
      <c r="PPO137" s="1339"/>
      <c r="PPP137" s="1339"/>
      <c r="PPQ137" s="1339"/>
      <c r="PPR137" s="1339"/>
      <c r="PPS137" s="1339"/>
      <c r="PPT137" s="1339"/>
      <c r="PPU137" s="1339"/>
      <c r="PPV137" s="1339"/>
      <c r="PPW137" s="1339"/>
      <c r="PPX137" s="1339"/>
      <c r="PPY137" s="1339"/>
      <c r="PPZ137" s="1339"/>
      <c r="PQA137" s="1339"/>
      <c r="PQB137" s="1339"/>
      <c r="PQC137" s="1339"/>
      <c r="PQD137" s="1339"/>
      <c r="PQE137" s="1339"/>
      <c r="PQF137" s="1339"/>
      <c r="PQG137" s="1339"/>
      <c r="PQH137" s="1339"/>
      <c r="PQI137" s="1339"/>
      <c r="PQJ137" s="1339"/>
      <c r="PQK137" s="1339"/>
      <c r="PQL137" s="1339"/>
      <c r="PQM137" s="1339"/>
      <c r="PQN137" s="1339"/>
      <c r="PQO137" s="1339"/>
      <c r="PQP137" s="1339"/>
      <c r="PQQ137" s="1339"/>
      <c r="PQR137" s="1339"/>
      <c r="PQS137" s="1339"/>
      <c r="PQT137" s="1339"/>
      <c r="PQU137" s="1339"/>
      <c r="PQV137" s="1339"/>
      <c r="PQW137" s="1339"/>
      <c r="PQX137" s="1339"/>
      <c r="PQY137" s="1339"/>
      <c r="PQZ137" s="1339"/>
      <c r="PRA137" s="1339"/>
      <c r="PRB137" s="1339"/>
      <c r="PRC137" s="1339"/>
      <c r="PRD137" s="1339"/>
      <c r="PRE137" s="1339"/>
      <c r="PRF137" s="1339"/>
      <c r="PRG137" s="1339"/>
      <c r="PRH137" s="1339"/>
      <c r="PRI137" s="1339"/>
      <c r="PRJ137" s="1339"/>
      <c r="PRK137" s="1339"/>
      <c r="PRL137" s="1339"/>
      <c r="PRM137" s="1339"/>
      <c r="PRN137" s="1339"/>
      <c r="PRO137" s="1339"/>
      <c r="PRP137" s="1339"/>
      <c r="PRQ137" s="1339"/>
      <c r="PRR137" s="1339"/>
      <c r="PRS137" s="1339"/>
      <c r="PRT137" s="1339"/>
      <c r="PRU137" s="1339"/>
      <c r="PRV137" s="1339"/>
      <c r="PRW137" s="1339"/>
      <c r="PRX137" s="1339"/>
      <c r="PRY137" s="1339"/>
      <c r="PRZ137" s="1339"/>
      <c r="PSA137" s="1339"/>
      <c r="PSB137" s="1339"/>
      <c r="PSC137" s="1339"/>
      <c r="PSD137" s="1339"/>
      <c r="PSE137" s="1339"/>
      <c r="PSF137" s="1339"/>
      <c r="PSG137" s="1339"/>
      <c r="PSH137" s="1339"/>
      <c r="PSI137" s="1339"/>
      <c r="PSJ137" s="1339"/>
      <c r="PSK137" s="1339"/>
      <c r="PSL137" s="1339"/>
      <c r="PSM137" s="1339"/>
      <c r="PSN137" s="1339"/>
      <c r="PSO137" s="1339"/>
      <c r="PSP137" s="1339"/>
      <c r="PSQ137" s="1339"/>
      <c r="PSR137" s="1339"/>
      <c r="PSS137" s="1339"/>
      <c r="PST137" s="1339"/>
      <c r="PSU137" s="1339"/>
      <c r="PSV137" s="1339"/>
      <c r="PSW137" s="1339"/>
      <c r="PSX137" s="1339"/>
      <c r="PSY137" s="1339"/>
      <c r="PSZ137" s="1339"/>
      <c r="PTA137" s="1339"/>
      <c r="PTB137" s="1339"/>
      <c r="PTC137" s="1339"/>
      <c r="PTD137" s="1339"/>
      <c r="PTE137" s="1339"/>
      <c r="PTF137" s="1339"/>
      <c r="PTG137" s="1339"/>
      <c r="PTH137" s="1339"/>
      <c r="PTI137" s="1339"/>
      <c r="PTJ137" s="1339"/>
      <c r="PTK137" s="1339"/>
      <c r="PTL137" s="1339"/>
      <c r="PTM137" s="1339"/>
      <c r="PTN137" s="1339"/>
      <c r="PTO137" s="1339"/>
      <c r="PTP137" s="1339"/>
      <c r="PTQ137" s="1339"/>
      <c r="PTR137" s="1339"/>
      <c r="PTS137" s="1339"/>
      <c r="PTT137" s="1339"/>
      <c r="PTU137" s="1339"/>
      <c r="PTV137" s="1339"/>
      <c r="PTW137" s="1339"/>
      <c r="PTX137" s="1339"/>
      <c r="PTY137" s="1339"/>
      <c r="PTZ137" s="1339"/>
      <c r="PUA137" s="1339"/>
      <c r="PUB137" s="1339"/>
      <c r="PUC137" s="1339"/>
      <c r="PUD137" s="1339"/>
      <c r="PUE137" s="1339"/>
      <c r="PUF137" s="1339"/>
      <c r="PUG137" s="1339"/>
      <c r="PUH137" s="1339"/>
      <c r="PUI137" s="1339"/>
      <c r="PUJ137" s="1339"/>
      <c r="PUK137" s="1339"/>
      <c r="PUL137" s="1339"/>
      <c r="PUM137" s="1339"/>
      <c r="PUN137" s="1339"/>
      <c r="PUO137" s="1339"/>
      <c r="PUP137" s="1339"/>
      <c r="PUQ137" s="1339"/>
      <c r="PUR137" s="1339"/>
      <c r="PUS137" s="1339"/>
      <c r="PUT137" s="1339"/>
      <c r="PUU137" s="1339"/>
      <c r="PUV137" s="1339"/>
      <c r="PUW137" s="1339"/>
      <c r="PUX137" s="1339"/>
      <c r="PUY137" s="1339"/>
      <c r="PUZ137" s="1339"/>
      <c r="PVA137" s="1339"/>
      <c r="PVB137" s="1339"/>
      <c r="PVC137" s="1339"/>
      <c r="PVD137" s="1339"/>
      <c r="PVE137" s="1339"/>
      <c r="PVF137" s="1339"/>
      <c r="PVG137" s="1339"/>
      <c r="PVH137" s="1339"/>
      <c r="PVI137" s="1339"/>
      <c r="PVJ137" s="1339"/>
      <c r="PVK137" s="1339"/>
      <c r="PVL137" s="1339"/>
      <c r="PVM137" s="1339"/>
      <c r="PVN137" s="1339"/>
      <c r="PVO137" s="1339"/>
      <c r="PVP137" s="1339"/>
      <c r="PVQ137" s="1339"/>
      <c r="PVR137" s="1339"/>
      <c r="PVS137" s="1339"/>
      <c r="PVT137" s="1339"/>
      <c r="PVU137" s="1339"/>
      <c r="PVV137" s="1339"/>
      <c r="PVW137" s="1339"/>
      <c r="PVX137" s="1339"/>
      <c r="PVY137" s="1339"/>
      <c r="PVZ137" s="1339"/>
      <c r="PWA137" s="1339"/>
      <c r="PWB137" s="1339"/>
      <c r="PWC137" s="1339"/>
      <c r="PWD137" s="1339"/>
      <c r="PWE137" s="1339"/>
      <c r="PWF137" s="1339"/>
      <c r="PWG137" s="1339"/>
      <c r="PWH137" s="1339"/>
      <c r="PWI137" s="1339"/>
      <c r="PWJ137" s="1339"/>
      <c r="PWK137" s="1339"/>
      <c r="PWL137" s="1339"/>
      <c r="PWM137" s="1339"/>
      <c r="PWN137" s="1339"/>
      <c r="PWO137" s="1339"/>
      <c r="PWP137" s="1339"/>
      <c r="PWQ137" s="1339"/>
      <c r="PWR137" s="1339"/>
      <c r="PWS137" s="1339"/>
      <c r="PWT137" s="1339"/>
      <c r="PWU137" s="1339"/>
      <c r="PWV137" s="1339"/>
      <c r="PWW137" s="1339"/>
      <c r="PWX137" s="1339"/>
      <c r="PWY137" s="1339"/>
      <c r="PWZ137" s="1339"/>
      <c r="PXA137" s="1339"/>
      <c r="PXB137" s="1339"/>
      <c r="PXC137" s="1339"/>
      <c r="PXD137" s="1339"/>
      <c r="PXE137" s="1339"/>
      <c r="PXF137" s="1339"/>
      <c r="PXG137" s="1339"/>
      <c r="PXH137" s="1339"/>
      <c r="PXI137" s="1339"/>
      <c r="PXJ137" s="1339"/>
      <c r="PXK137" s="1339"/>
      <c r="PXL137" s="1339"/>
      <c r="PXM137" s="1339"/>
      <c r="PXN137" s="1339"/>
      <c r="PXO137" s="1339"/>
      <c r="PXP137" s="1339"/>
      <c r="PXQ137" s="1339"/>
      <c r="PXR137" s="1339"/>
      <c r="PXS137" s="1339"/>
      <c r="PXT137" s="1339"/>
      <c r="PXU137" s="1339"/>
      <c r="PXV137" s="1339"/>
      <c r="PXW137" s="1339"/>
      <c r="PXX137" s="1339"/>
      <c r="PXY137" s="1339"/>
      <c r="PXZ137" s="1339"/>
      <c r="PYA137" s="1339"/>
      <c r="PYB137" s="1339"/>
      <c r="PYC137" s="1339"/>
      <c r="PYD137" s="1339"/>
      <c r="PYE137" s="1339"/>
      <c r="PYF137" s="1339"/>
      <c r="PYG137" s="1339"/>
      <c r="PYH137" s="1339"/>
      <c r="PYI137" s="1339"/>
      <c r="PYJ137" s="1339"/>
      <c r="PYK137" s="1339"/>
      <c r="PYL137" s="1339"/>
      <c r="PYM137" s="1339"/>
      <c r="PYN137" s="1339"/>
      <c r="PYO137" s="1339"/>
      <c r="PYP137" s="1339"/>
      <c r="PYQ137" s="1339"/>
      <c r="PYR137" s="1339"/>
      <c r="PYS137" s="1339"/>
      <c r="PYT137" s="1339"/>
      <c r="PYU137" s="1339"/>
      <c r="PYV137" s="1339"/>
      <c r="PYW137" s="1339"/>
      <c r="PYX137" s="1339"/>
      <c r="PYY137" s="1339"/>
      <c r="PYZ137" s="1339"/>
      <c r="PZA137" s="1339"/>
      <c r="PZB137" s="1339"/>
      <c r="PZC137" s="1339"/>
      <c r="PZD137" s="1339"/>
      <c r="PZE137" s="1339"/>
      <c r="PZF137" s="1339"/>
      <c r="PZG137" s="1339"/>
      <c r="PZH137" s="1339"/>
      <c r="PZI137" s="1339"/>
      <c r="PZJ137" s="1339"/>
      <c r="PZK137" s="1339"/>
      <c r="PZL137" s="1339"/>
      <c r="PZM137" s="1339"/>
      <c r="PZN137" s="1339"/>
      <c r="PZO137" s="1339"/>
      <c r="PZP137" s="1339"/>
      <c r="PZQ137" s="1339"/>
      <c r="PZR137" s="1339"/>
      <c r="PZS137" s="1339"/>
      <c r="PZT137" s="1339"/>
      <c r="PZU137" s="1339"/>
      <c r="PZV137" s="1339"/>
      <c r="PZW137" s="1339"/>
      <c r="PZX137" s="1339"/>
      <c r="PZY137" s="1339"/>
      <c r="PZZ137" s="1339"/>
      <c r="QAA137" s="1339"/>
      <c r="QAB137" s="1339"/>
      <c r="QAC137" s="1339"/>
      <c r="QAD137" s="1339"/>
      <c r="QAE137" s="1339"/>
      <c r="QAF137" s="1339"/>
      <c r="QAG137" s="1339"/>
      <c r="QAH137" s="1339"/>
      <c r="QAI137" s="1339"/>
      <c r="QAJ137" s="1339"/>
      <c r="QAK137" s="1339"/>
      <c r="QAL137" s="1339"/>
      <c r="QAM137" s="1339"/>
      <c r="QAN137" s="1339"/>
      <c r="QAO137" s="1339"/>
      <c r="QAP137" s="1339"/>
      <c r="QAQ137" s="1339"/>
      <c r="QAR137" s="1339"/>
      <c r="QAS137" s="1339"/>
      <c r="QAT137" s="1339"/>
      <c r="QAU137" s="1339"/>
      <c r="QAV137" s="1339"/>
      <c r="QAW137" s="1339"/>
      <c r="QAX137" s="1339"/>
      <c r="QAY137" s="1339"/>
      <c r="QAZ137" s="1339"/>
      <c r="QBA137" s="1339"/>
      <c r="QBB137" s="1339"/>
      <c r="QBC137" s="1339"/>
      <c r="QBD137" s="1339"/>
      <c r="QBE137" s="1339"/>
      <c r="QBF137" s="1339"/>
      <c r="QBG137" s="1339"/>
      <c r="QBH137" s="1339"/>
      <c r="QBI137" s="1339"/>
      <c r="QBJ137" s="1339"/>
      <c r="QBK137" s="1339"/>
      <c r="QBL137" s="1339"/>
      <c r="QBM137" s="1339"/>
      <c r="QBN137" s="1339"/>
      <c r="QBO137" s="1339"/>
      <c r="QBP137" s="1339"/>
      <c r="QBQ137" s="1339"/>
      <c r="QBR137" s="1339"/>
      <c r="QBS137" s="1339"/>
      <c r="QBT137" s="1339"/>
      <c r="QBU137" s="1339"/>
      <c r="QBV137" s="1339"/>
      <c r="QBW137" s="1339"/>
      <c r="QBX137" s="1339"/>
      <c r="QBY137" s="1339"/>
      <c r="QBZ137" s="1339"/>
      <c r="QCA137" s="1339"/>
      <c r="QCB137" s="1339"/>
      <c r="QCC137" s="1339"/>
      <c r="QCD137" s="1339"/>
      <c r="QCE137" s="1339"/>
      <c r="QCF137" s="1339"/>
      <c r="QCG137" s="1339"/>
      <c r="QCH137" s="1339"/>
      <c r="QCI137" s="1339"/>
      <c r="QCJ137" s="1339"/>
      <c r="QCK137" s="1339"/>
      <c r="QCL137" s="1339"/>
      <c r="QCM137" s="1339"/>
      <c r="QCN137" s="1339"/>
      <c r="QCO137" s="1339"/>
      <c r="QCP137" s="1339"/>
      <c r="QCQ137" s="1339"/>
      <c r="QCR137" s="1339"/>
      <c r="QCS137" s="1339"/>
      <c r="QCT137" s="1339"/>
      <c r="QCU137" s="1339"/>
      <c r="QCV137" s="1339"/>
      <c r="QCW137" s="1339"/>
      <c r="QCX137" s="1339"/>
      <c r="QCY137" s="1339"/>
      <c r="QCZ137" s="1339"/>
      <c r="QDA137" s="1339"/>
      <c r="QDB137" s="1339"/>
      <c r="QDC137" s="1339"/>
      <c r="QDD137" s="1339"/>
      <c r="QDE137" s="1339"/>
      <c r="QDF137" s="1339"/>
      <c r="QDG137" s="1339"/>
      <c r="QDH137" s="1339"/>
      <c r="QDI137" s="1339"/>
      <c r="QDJ137" s="1339"/>
      <c r="QDK137" s="1339"/>
      <c r="QDL137" s="1339"/>
      <c r="QDM137" s="1339"/>
      <c r="QDN137" s="1339"/>
      <c r="QDO137" s="1339"/>
      <c r="QDP137" s="1339"/>
      <c r="QDQ137" s="1339"/>
      <c r="QDR137" s="1339"/>
      <c r="QDS137" s="1339"/>
      <c r="QDT137" s="1339"/>
      <c r="QDU137" s="1339"/>
      <c r="QDV137" s="1339"/>
      <c r="QDW137" s="1339"/>
      <c r="QDX137" s="1339"/>
      <c r="QDY137" s="1339"/>
      <c r="QDZ137" s="1339"/>
      <c r="QEA137" s="1339"/>
      <c r="QEB137" s="1339"/>
      <c r="QEC137" s="1339"/>
      <c r="QED137" s="1339"/>
      <c r="QEE137" s="1339"/>
      <c r="QEF137" s="1339"/>
      <c r="QEG137" s="1339"/>
      <c r="QEH137" s="1339"/>
      <c r="QEI137" s="1339"/>
      <c r="QEJ137" s="1339"/>
      <c r="QEK137" s="1339"/>
      <c r="QEL137" s="1339"/>
      <c r="QEM137" s="1339"/>
      <c r="QEN137" s="1339"/>
      <c r="QEO137" s="1339"/>
      <c r="QEP137" s="1339"/>
      <c r="QEQ137" s="1339"/>
      <c r="QER137" s="1339"/>
      <c r="QES137" s="1339"/>
      <c r="QET137" s="1339"/>
      <c r="QEU137" s="1339"/>
      <c r="QEV137" s="1339"/>
      <c r="QEW137" s="1339"/>
      <c r="QEX137" s="1339"/>
      <c r="QEY137" s="1339"/>
      <c r="QEZ137" s="1339"/>
      <c r="QFA137" s="1339"/>
      <c r="QFB137" s="1339"/>
      <c r="QFC137" s="1339"/>
      <c r="QFD137" s="1339"/>
      <c r="QFE137" s="1339"/>
      <c r="QFF137" s="1339"/>
      <c r="QFG137" s="1339"/>
      <c r="QFH137" s="1339"/>
      <c r="QFI137" s="1339"/>
      <c r="QFJ137" s="1339"/>
      <c r="QFK137" s="1339"/>
      <c r="QFL137" s="1339"/>
      <c r="QFM137" s="1339"/>
      <c r="QFN137" s="1339"/>
      <c r="QFO137" s="1339"/>
      <c r="QFP137" s="1339"/>
      <c r="QFQ137" s="1339"/>
      <c r="QFR137" s="1339"/>
      <c r="QFS137" s="1339"/>
      <c r="QFT137" s="1339"/>
      <c r="QFU137" s="1339"/>
      <c r="QFV137" s="1339"/>
      <c r="QFW137" s="1339"/>
      <c r="QFX137" s="1339"/>
      <c r="QFY137" s="1339"/>
      <c r="QFZ137" s="1339"/>
      <c r="QGA137" s="1339"/>
      <c r="QGB137" s="1339"/>
      <c r="QGC137" s="1339"/>
      <c r="QGD137" s="1339"/>
      <c r="QGE137" s="1339"/>
      <c r="QGF137" s="1339"/>
      <c r="QGG137" s="1339"/>
      <c r="QGH137" s="1339"/>
      <c r="QGI137" s="1339"/>
      <c r="QGJ137" s="1339"/>
      <c r="QGK137" s="1339"/>
      <c r="QGL137" s="1339"/>
      <c r="QGM137" s="1339"/>
      <c r="QGN137" s="1339"/>
      <c r="QGO137" s="1339"/>
      <c r="QGP137" s="1339"/>
      <c r="QGQ137" s="1339"/>
      <c r="QGR137" s="1339"/>
      <c r="QGS137" s="1339"/>
      <c r="QGT137" s="1339"/>
      <c r="QGU137" s="1339"/>
      <c r="QGV137" s="1339"/>
      <c r="QGW137" s="1339"/>
      <c r="QGX137" s="1339"/>
      <c r="QGY137" s="1339"/>
      <c r="QGZ137" s="1339"/>
      <c r="QHA137" s="1339"/>
      <c r="QHB137" s="1339"/>
      <c r="QHC137" s="1339"/>
      <c r="QHD137" s="1339"/>
      <c r="QHE137" s="1339"/>
      <c r="QHF137" s="1339"/>
      <c r="QHG137" s="1339"/>
      <c r="QHH137" s="1339"/>
      <c r="QHI137" s="1339"/>
      <c r="QHJ137" s="1339"/>
      <c r="QHK137" s="1339"/>
      <c r="QHL137" s="1339"/>
      <c r="QHM137" s="1339"/>
      <c r="QHN137" s="1339"/>
      <c r="QHO137" s="1339"/>
      <c r="QHP137" s="1339"/>
      <c r="QHQ137" s="1339"/>
      <c r="QHR137" s="1339"/>
      <c r="QHS137" s="1339"/>
      <c r="QHT137" s="1339"/>
      <c r="QHU137" s="1339"/>
      <c r="QHV137" s="1339"/>
      <c r="QHW137" s="1339"/>
      <c r="QHX137" s="1339"/>
      <c r="QHY137" s="1339"/>
      <c r="QHZ137" s="1339"/>
      <c r="QIA137" s="1339"/>
      <c r="QIB137" s="1339"/>
      <c r="QIC137" s="1339"/>
      <c r="QID137" s="1339"/>
      <c r="QIE137" s="1339"/>
      <c r="QIF137" s="1339"/>
      <c r="QIG137" s="1339"/>
      <c r="QIH137" s="1339"/>
      <c r="QII137" s="1339"/>
      <c r="QIJ137" s="1339"/>
      <c r="QIK137" s="1339"/>
      <c r="QIL137" s="1339"/>
      <c r="QIM137" s="1339"/>
      <c r="QIN137" s="1339"/>
      <c r="QIO137" s="1339"/>
      <c r="QIP137" s="1339"/>
      <c r="QIQ137" s="1339"/>
      <c r="QIR137" s="1339"/>
      <c r="QIS137" s="1339"/>
      <c r="QIT137" s="1339"/>
      <c r="QIU137" s="1339"/>
      <c r="QIV137" s="1339"/>
      <c r="QIW137" s="1339"/>
      <c r="QIX137" s="1339"/>
      <c r="QIY137" s="1339"/>
      <c r="QIZ137" s="1339"/>
      <c r="QJA137" s="1339"/>
      <c r="QJB137" s="1339"/>
      <c r="QJC137" s="1339"/>
      <c r="QJD137" s="1339"/>
      <c r="QJE137" s="1339"/>
      <c r="QJF137" s="1339"/>
      <c r="QJG137" s="1339"/>
      <c r="QJH137" s="1339"/>
      <c r="QJI137" s="1339"/>
      <c r="QJJ137" s="1339"/>
      <c r="QJK137" s="1339"/>
      <c r="QJL137" s="1339"/>
      <c r="QJM137" s="1339"/>
      <c r="QJN137" s="1339"/>
      <c r="QJO137" s="1339"/>
      <c r="QJP137" s="1339"/>
      <c r="QJQ137" s="1339"/>
      <c r="QJR137" s="1339"/>
      <c r="QJS137" s="1339"/>
      <c r="QJT137" s="1339"/>
      <c r="QJU137" s="1339"/>
      <c r="QJV137" s="1339"/>
      <c r="QJW137" s="1339"/>
      <c r="QJX137" s="1339"/>
      <c r="QJY137" s="1339"/>
      <c r="QJZ137" s="1339"/>
      <c r="QKA137" s="1339"/>
      <c r="QKB137" s="1339"/>
      <c r="QKC137" s="1339"/>
      <c r="QKD137" s="1339"/>
      <c r="QKE137" s="1339"/>
      <c r="QKF137" s="1339"/>
      <c r="QKG137" s="1339"/>
      <c r="QKH137" s="1339"/>
      <c r="QKI137" s="1339"/>
      <c r="QKJ137" s="1339"/>
      <c r="QKK137" s="1339"/>
      <c r="QKL137" s="1339"/>
      <c r="QKM137" s="1339"/>
      <c r="QKN137" s="1339"/>
      <c r="QKO137" s="1339"/>
      <c r="QKP137" s="1339"/>
      <c r="QKQ137" s="1339"/>
      <c r="QKR137" s="1339"/>
      <c r="QKS137" s="1339"/>
      <c r="QKT137" s="1339"/>
      <c r="QKU137" s="1339"/>
      <c r="QKV137" s="1339"/>
      <c r="QKW137" s="1339"/>
      <c r="QKX137" s="1339"/>
      <c r="QKY137" s="1339"/>
      <c r="QKZ137" s="1339"/>
      <c r="QLA137" s="1339"/>
      <c r="QLB137" s="1339"/>
      <c r="QLC137" s="1339"/>
      <c r="QLD137" s="1339"/>
      <c r="QLE137" s="1339"/>
      <c r="QLF137" s="1339"/>
      <c r="QLG137" s="1339"/>
      <c r="QLH137" s="1339"/>
      <c r="QLI137" s="1339"/>
      <c r="QLJ137" s="1339"/>
      <c r="QLK137" s="1339"/>
      <c r="QLL137" s="1339"/>
      <c r="QLM137" s="1339"/>
      <c r="QLN137" s="1339"/>
      <c r="QLO137" s="1339"/>
      <c r="QLP137" s="1339"/>
      <c r="QLQ137" s="1339"/>
      <c r="QLR137" s="1339"/>
      <c r="QLS137" s="1339"/>
      <c r="QLT137" s="1339"/>
      <c r="QLU137" s="1339"/>
      <c r="QLV137" s="1339"/>
      <c r="QLW137" s="1339"/>
      <c r="QLX137" s="1339"/>
      <c r="QLY137" s="1339"/>
      <c r="QLZ137" s="1339"/>
      <c r="QMA137" s="1339"/>
      <c r="QMB137" s="1339"/>
      <c r="QMC137" s="1339"/>
      <c r="QMD137" s="1339"/>
      <c r="QME137" s="1339"/>
      <c r="QMF137" s="1339"/>
      <c r="QMG137" s="1339"/>
      <c r="QMH137" s="1339"/>
      <c r="QMI137" s="1339"/>
      <c r="QMJ137" s="1339"/>
      <c r="QMK137" s="1339"/>
      <c r="QML137" s="1339"/>
      <c r="QMM137" s="1339"/>
      <c r="QMN137" s="1339"/>
      <c r="QMO137" s="1339"/>
      <c r="QMP137" s="1339"/>
      <c r="QMQ137" s="1339"/>
      <c r="QMR137" s="1339"/>
      <c r="QMS137" s="1339"/>
      <c r="QMT137" s="1339"/>
      <c r="QMU137" s="1339"/>
      <c r="QMV137" s="1339"/>
      <c r="QMW137" s="1339"/>
      <c r="QMX137" s="1339"/>
      <c r="QMY137" s="1339"/>
      <c r="QMZ137" s="1339"/>
      <c r="QNA137" s="1339"/>
      <c r="QNB137" s="1339"/>
      <c r="QNC137" s="1339"/>
      <c r="QND137" s="1339"/>
      <c r="QNE137" s="1339"/>
      <c r="QNF137" s="1339"/>
      <c r="QNG137" s="1339"/>
      <c r="QNH137" s="1339"/>
      <c r="QNI137" s="1339"/>
      <c r="QNJ137" s="1339"/>
      <c r="QNK137" s="1339"/>
      <c r="QNL137" s="1339"/>
      <c r="QNM137" s="1339"/>
      <c r="QNN137" s="1339"/>
      <c r="QNO137" s="1339"/>
      <c r="QNP137" s="1339"/>
      <c r="QNQ137" s="1339"/>
      <c r="QNR137" s="1339"/>
      <c r="QNS137" s="1339"/>
      <c r="QNT137" s="1339"/>
      <c r="QNU137" s="1339"/>
      <c r="QNV137" s="1339"/>
      <c r="QNW137" s="1339"/>
      <c r="QNX137" s="1339"/>
      <c r="QNY137" s="1339"/>
      <c r="QNZ137" s="1339"/>
      <c r="QOA137" s="1339"/>
      <c r="QOB137" s="1339"/>
      <c r="QOC137" s="1339"/>
      <c r="QOD137" s="1339"/>
      <c r="QOE137" s="1339"/>
      <c r="QOF137" s="1339"/>
      <c r="QOG137" s="1339"/>
      <c r="QOH137" s="1339"/>
      <c r="QOI137" s="1339"/>
      <c r="QOJ137" s="1339"/>
      <c r="QOK137" s="1339"/>
      <c r="QOL137" s="1339"/>
      <c r="QOM137" s="1339"/>
      <c r="QON137" s="1339"/>
      <c r="QOO137" s="1339"/>
      <c r="QOP137" s="1339"/>
      <c r="QOQ137" s="1339"/>
      <c r="QOR137" s="1339"/>
      <c r="QOS137" s="1339"/>
      <c r="QOT137" s="1339"/>
      <c r="QOU137" s="1339"/>
      <c r="QOV137" s="1339"/>
      <c r="QOW137" s="1339"/>
      <c r="QOX137" s="1339"/>
      <c r="QOY137" s="1339"/>
      <c r="QOZ137" s="1339"/>
      <c r="QPA137" s="1339"/>
      <c r="QPB137" s="1339"/>
      <c r="QPC137" s="1339"/>
      <c r="QPD137" s="1339"/>
      <c r="QPE137" s="1339"/>
      <c r="QPF137" s="1339"/>
      <c r="QPG137" s="1339"/>
      <c r="QPH137" s="1339"/>
      <c r="QPI137" s="1339"/>
      <c r="QPJ137" s="1339"/>
      <c r="QPK137" s="1339"/>
      <c r="QPL137" s="1339"/>
      <c r="QPM137" s="1339"/>
      <c r="QPN137" s="1339"/>
      <c r="QPO137" s="1339"/>
      <c r="QPP137" s="1339"/>
      <c r="QPQ137" s="1339"/>
      <c r="QPR137" s="1339"/>
      <c r="QPS137" s="1339"/>
      <c r="QPT137" s="1339"/>
      <c r="QPU137" s="1339"/>
      <c r="QPV137" s="1339"/>
      <c r="QPW137" s="1339"/>
      <c r="QPX137" s="1339"/>
      <c r="QPY137" s="1339"/>
      <c r="QPZ137" s="1339"/>
      <c r="QQA137" s="1339"/>
      <c r="QQB137" s="1339"/>
      <c r="QQC137" s="1339"/>
      <c r="QQD137" s="1339"/>
      <c r="QQE137" s="1339"/>
      <c r="QQF137" s="1339"/>
      <c r="QQG137" s="1339"/>
      <c r="QQH137" s="1339"/>
      <c r="QQI137" s="1339"/>
      <c r="QQJ137" s="1339"/>
      <c r="QQK137" s="1339"/>
      <c r="QQL137" s="1339"/>
      <c r="QQM137" s="1339"/>
      <c r="QQN137" s="1339"/>
      <c r="QQO137" s="1339"/>
      <c r="QQP137" s="1339"/>
      <c r="QQQ137" s="1339"/>
      <c r="QQR137" s="1339"/>
      <c r="QQS137" s="1339"/>
      <c r="QQT137" s="1339"/>
      <c r="QQU137" s="1339"/>
      <c r="QQV137" s="1339"/>
      <c r="QQW137" s="1339"/>
      <c r="QQX137" s="1339"/>
      <c r="QQY137" s="1339"/>
      <c r="QQZ137" s="1339"/>
      <c r="QRA137" s="1339"/>
      <c r="QRB137" s="1339"/>
      <c r="QRC137" s="1339"/>
      <c r="QRD137" s="1339"/>
      <c r="QRE137" s="1339"/>
      <c r="QRF137" s="1339"/>
      <c r="QRG137" s="1339"/>
      <c r="QRH137" s="1339"/>
      <c r="QRI137" s="1339"/>
      <c r="QRJ137" s="1339"/>
      <c r="QRK137" s="1339"/>
      <c r="QRL137" s="1339"/>
      <c r="QRM137" s="1339"/>
      <c r="QRN137" s="1339"/>
      <c r="QRO137" s="1339"/>
      <c r="QRP137" s="1339"/>
      <c r="QRQ137" s="1339"/>
      <c r="QRR137" s="1339"/>
      <c r="QRS137" s="1339"/>
      <c r="QRT137" s="1339"/>
      <c r="QRU137" s="1339"/>
      <c r="QRV137" s="1339"/>
      <c r="QRW137" s="1339"/>
      <c r="QRX137" s="1339"/>
      <c r="QRY137" s="1339"/>
      <c r="QRZ137" s="1339"/>
      <c r="QSA137" s="1339"/>
      <c r="QSB137" s="1339"/>
      <c r="QSC137" s="1339"/>
      <c r="QSD137" s="1339"/>
      <c r="QSE137" s="1339"/>
      <c r="QSF137" s="1339"/>
      <c r="QSG137" s="1339"/>
      <c r="QSH137" s="1339"/>
      <c r="QSI137" s="1339"/>
      <c r="QSJ137" s="1339"/>
      <c r="QSK137" s="1339"/>
      <c r="QSL137" s="1339"/>
      <c r="QSM137" s="1339"/>
      <c r="QSN137" s="1339"/>
      <c r="QSO137" s="1339"/>
      <c r="QSP137" s="1339"/>
      <c r="QSQ137" s="1339"/>
      <c r="QSR137" s="1339"/>
      <c r="QSS137" s="1339"/>
      <c r="QST137" s="1339"/>
      <c r="QSU137" s="1339"/>
      <c r="QSV137" s="1339"/>
      <c r="QSW137" s="1339"/>
      <c r="QSX137" s="1339"/>
      <c r="QSY137" s="1339"/>
      <c r="QSZ137" s="1339"/>
      <c r="QTA137" s="1339"/>
      <c r="QTB137" s="1339"/>
      <c r="QTC137" s="1339"/>
      <c r="QTD137" s="1339"/>
      <c r="QTE137" s="1339"/>
      <c r="QTF137" s="1339"/>
      <c r="QTG137" s="1339"/>
      <c r="QTH137" s="1339"/>
      <c r="QTI137" s="1339"/>
      <c r="QTJ137" s="1339"/>
      <c r="QTK137" s="1339"/>
      <c r="QTL137" s="1339"/>
      <c r="QTM137" s="1339"/>
      <c r="QTN137" s="1339"/>
      <c r="QTO137" s="1339"/>
      <c r="QTP137" s="1339"/>
      <c r="QTQ137" s="1339"/>
      <c r="QTR137" s="1339"/>
      <c r="QTS137" s="1339"/>
      <c r="QTT137" s="1339"/>
      <c r="QTU137" s="1339"/>
      <c r="QTV137" s="1339"/>
      <c r="QTW137" s="1339"/>
      <c r="QTX137" s="1339"/>
      <c r="QTY137" s="1339"/>
      <c r="QTZ137" s="1339"/>
      <c r="QUA137" s="1339"/>
      <c r="QUB137" s="1339"/>
      <c r="QUC137" s="1339"/>
      <c r="QUD137" s="1339"/>
      <c r="QUE137" s="1339"/>
      <c r="QUF137" s="1339"/>
      <c r="QUG137" s="1339"/>
      <c r="QUH137" s="1339"/>
      <c r="QUI137" s="1339"/>
      <c r="QUJ137" s="1339"/>
      <c r="QUK137" s="1339"/>
      <c r="QUL137" s="1339"/>
      <c r="QUM137" s="1339"/>
      <c r="QUN137" s="1339"/>
      <c r="QUO137" s="1339"/>
      <c r="QUP137" s="1339"/>
      <c r="QUQ137" s="1339"/>
      <c r="QUR137" s="1339"/>
      <c r="QUS137" s="1339"/>
      <c r="QUT137" s="1339"/>
      <c r="QUU137" s="1339"/>
      <c r="QUV137" s="1339"/>
      <c r="QUW137" s="1339"/>
      <c r="QUX137" s="1339"/>
      <c r="QUY137" s="1339"/>
      <c r="QUZ137" s="1339"/>
      <c r="QVA137" s="1339"/>
      <c r="QVB137" s="1339"/>
      <c r="QVC137" s="1339"/>
      <c r="QVD137" s="1339"/>
      <c r="QVE137" s="1339"/>
      <c r="QVF137" s="1339"/>
      <c r="QVG137" s="1339"/>
      <c r="QVH137" s="1339"/>
      <c r="QVI137" s="1339"/>
      <c r="QVJ137" s="1339"/>
      <c r="QVK137" s="1339"/>
      <c r="QVL137" s="1339"/>
      <c r="QVM137" s="1339"/>
      <c r="QVN137" s="1339"/>
      <c r="QVO137" s="1339"/>
      <c r="QVP137" s="1339"/>
      <c r="QVQ137" s="1339"/>
      <c r="QVR137" s="1339"/>
      <c r="QVS137" s="1339"/>
      <c r="QVT137" s="1339"/>
      <c r="QVU137" s="1339"/>
      <c r="QVV137" s="1339"/>
      <c r="QVW137" s="1339"/>
      <c r="QVX137" s="1339"/>
      <c r="QVY137" s="1339"/>
      <c r="QVZ137" s="1339"/>
      <c r="QWA137" s="1339"/>
      <c r="QWB137" s="1339"/>
      <c r="QWC137" s="1339"/>
      <c r="QWD137" s="1339"/>
      <c r="QWE137" s="1339"/>
      <c r="QWF137" s="1339"/>
      <c r="QWG137" s="1339"/>
      <c r="QWH137" s="1339"/>
      <c r="QWI137" s="1339"/>
      <c r="QWJ137" s="1339"/>
      <c r="QWK137" s="1339"/>
      <c r="QWL137" s="1339"/>
      <c r="QWM137" s="1339"/>
      <c r="QWN137" s="1339"/>
      <c r="QWO137" s="1339"/>
      <c r="QWP137" s="1339"/>
      <c r="QWQ137" s="1339"/>
      <c r="QWR137" s="1339"/>
      <c r="QWS137" s="1339"/>
      <c r="QWT137" s="1339"/>
      <c r="QWU137" s="1339"/>
      <c r="QWV137" s="1339"/>
      <c r="QWW137" s="1339"/>
      <c r="QWX137" s="1339"/>
      <c r="QWY137" s="1339"/>
      <c r="QWZ137" s="1339"/>
      <c r="QXA137" s="1339"/>
      <c r="QXB137" s="1339"/>
      <c r="QXC137" s="1339"/>
      <c r="QXD137" s="1339"/>
      <c r="QXE137" s="1339"/>
      <c r="QXF137" s="1339"/>
      <c r="QXG137" s="1339"/>
      <c r="QXH137" s="1339"/>
      <c r="QXI137" s="1339"/>
      <c r="QXJ137" s="1339"/>
      <c r="QXK137" s="1339"/>
      <c r="QXL137" s="1339"/>
      <c r="QXM137" s="1339"/>
      <c r="QXN137" s="1339"/>
      <c r="QXO137" s="1339"/>
      <c r="QXP137" s="1339"/>
      <c r="QXQ137" s="1339"/>
      <c r="QXR137" s="1339"/>
      <c r="QXS137" s="1339"/>
      <c r="QXT137" s="1339"/>
      <c r="QXU137" s="1339"/>
      <c r="QXV137" s="1339"/>
      <c r="QXW137" s="1339"/>
      <c r="QXX137" s="1339"/>
      <c r="QXY137" s="1339"/>
      <c r="QXZ137" s="1339"/>
      <c r="QYA137" s="1339"/>
      <c r="QYB137" s="1339"/>
      <c r="QYC137" s="1339"/>
      <c r="QYD137" s="1339"/>
      <c r="QYE137" s="1339"/>
      <c r="QYF137" s="1339"/>
      <c r="QYG137" s="1339"/>
      <c r="QYH137" s="1339"/>
      <c r="QYI137" s="1339"/>
      <c r="QYJ137" s="1339"/>
      <c r="QYK137" s="1339"/>
      <c r="QYL137" s="1339"/>
      <c r="QYM137" s="1339"/>
      <c r="QYN137" s="1339"/>
      <c r="QYO137" s="1339"/>
      <c r="QYP137" s="1339"/>
      <c r="QYQ137" s="1339"/>
      <c r="QYR137" s="1339"/>
      <c r="QYS137" s="1339"/>
      <c r="QYT137" s="1339"/>
      <c r="QYU137" s="1339"/>
      <c r="QYV137" s="1339"/>
      <c r="QYW137" s="1339"/>
      <c r="QYX137" s="1339"/>
      <c r="QYY137" s="1339"/>
      <c r="QYZ137" s="1339"/>
      <c r="QZA137" s="1339"/>
      <c r="QZB137" s="1339"/>
      <c r="QZC137" s="1339"/>
      <c r="QZD137" s="1339"/>
      <c r="QZE137" s="1339"/>
      <c r="QZF137" s="1339"/>
      <c r="QZG137" s="1339"/>
      <c r="QZH137" s="1339"/>
      <c r="QZI137" s="1339"/>
      <c r="QZJ137" s="1339"/>
      <c r="QZK137" s="1339"/>
      <c r="QZL137" s="1339"/>
      <c r="QZM137" s="1339"/>
      <c r="QZN137" s="1339"/>
      <c r="QZO137" s="1339"/>
      <c r="QZP137" s="1339"/>
      <c r="QZQ137" s="1339"/>
      <c r="QZR137" s="1339"/>
      <c r="QZS137" s="1339"/>
      <c r="QZT137" s="1339"/>
      <c r="QZU137" s="1339"/>
      <c r="QZV137" s="1339"/>
      <c r="QZW137" s="1339"/>
      <c r="QZX137" s="1339"/>
      <c r="QZY137" s="1339"/>
      <c r="QZZ137" s="1339"/>
      <c r="RAA137" s="1339"/>
      <c r="RAB137" s="1339"/>
      <c r="RAC137" s="1339"/>
      <c r="RAD137" s="1339"/>
      <c r="RAE137" s="1339"/>
      <c r="RAF137" s="1339"/>
      <c r="RAG137" s="1339"/>
      <c r="RAH137" s="1339"/>
      <c r="RAI137" s="1339"/>
      <c r="RAJ137" s="1339"/>
      <c r="RAK137" s="1339"/>
      <c r="RAL137" s="1339"/>
      <c r="RAM137" s="1339"/>
      <c r="RAN137" s="1339"/>
      <c r="RAO137" s="1339"/>
      <c r="RAP137" s="1339"/>
      <c r="RAQ137" s="1339"/>
      <c r="RAR137" s="1339"/>
      <c r="RAS137" s="1339"/>
      <c r="RAT137" s="1339"/>
      <c r="RAU137" s="1339"/>
      <c r="RAV137" s="1339"/>
      <c r="RAW137" s="1339"/>
      <c r="RAX137" s="1339"/>
      <c r="RAY137" s="1339"/>
      <c r="RAZ137" s="1339"/>
      <c r="RBA137" s="1339"/>
      <c r="RBB137" s="1339"/>
      <c r="RBC137" s="1339"/>
      <c r="RBD137" s="1339"/>
      <c r="RBE137" s="1339"/>
      <c r="RBF137" s="1339"/>
      <c r="RBG137" s="1339"/>
      <c r="RBH137" s="1339"/>
      <c r="RBI137" s="1339"/>
      <c r="RBJ137" s="1339"/>
      <c r="RBK137" s="1339"/>
      <c r="RBL137" s="1339"/>
      <c r="RBM137" s="1339"/>
      <c r="RBN137" s="1339"/>
      <c r="RBO137" s="1339"/>
      <c r="RBP137" s="1339"/>
      <c r="RBQ137" s="1339"/>
      <c r="RBR137" s="1339"/>
      <c r="RBS137" s="1339"/>
      <c r="RBT137" s="1339"/>
      <c r="RBU137" s="1339"/>
      <c r="RBV137" s="1339"/>
      <c r="RBW137" s="1339"/>
      <c r="RBX137" s="1339"/>
      <c r="RBY137" s="1339"/>
      <c r="RBZ137" s="1339"/>
      <c r="RCA137" s="1339"/>
      <c r="RCB137" s="1339"/>
      <c r="RCC137" s="1339"/>
      <c r="RCD137" s="1339"/>
      <c r="RCE137" s="1339"/>
      <c r="RCF137" s="1339"/>
      <c r="RCG137" s="1339"/>
      <c r="RCH137" s="1339"/>
      <c r="RCI137" s="1339"/>
      <c r="RCJ137" s="1339"/>
      <c r="RCK137" s="1339"/>
      <c r="RCL137" s="1339"/>
      <c r="RCM137" s="1339"/>
      <c r="RCN137" s="1339"/>
      <c r="RCO137" s="1339"/>
      <c r="RCP137" s="1339"/>
      <c r="RCQ137" s="1339"/>
      <c r="RCR137" s="1339"/>
      <c r="RCS137" s="1339"/>
      <c r="RCT137" s="1339"/>
      <c r="RCU137" s="1339"/>
      <c r="RCV137" s="1339"/>
      <c r="RCW137" s="1339"/>
      <c r="RCX137" s="1339"/>
      <c r="RCY137" s="1339"/>
      <c r="RCZ137" s="1339"/>
      <c r="RDA137" s="1339"/>
      <c r="RDB137" s="1339"/>
      <c r="RDC137" s="1339"/>
      <c r="RDD137" s="1339"/>
      <c r="RDE137" s="1339"/>
      <c r="RDF137" s="1339"/>
      <c r="RDG137" s="1339"/>
      <c r="RDH137" s="1339"/>
      <c r="RDI137" s="1339"/>
      <c r="RDJ137" s="1339"/>
      <c r="RDK137" s="1339"/>
      <c r="RDL137" s="1339"/>
      <c r="RDM137" s="1339"/>
      <c r="RDN137" s="1339"/>
      <c r="RDO137" s="1339"/>
      <c r="RDP137" s="1339"/>
      <c r="RDQ137" s="1339"/>
      <c r="RDR137" s="1339"/>
      <c r="RDS137" s="1339"/>
      <c r="RDT137" s="1339"/>
      <c r="RDU137" s="1339"/>
      <c r="RDV137" s="1339"/>
      <c r="RDW137" s="1339"/>
      <c r="RDX137" s="1339"/>
      <c r="RDY137" s="1339"/>
      <c r="RDZ137" s="1339"/>
      <c r="REA137" s="1339"/>
      <c r="REB137" s="1339"/>
      <c r="REC137" s="1339"/>
      <c r="RED137" s="1339"/>
      <c r="REE137" s="1339"/>
      <c r="REF137" s="1339"/>
      <c r="REG137" s="1339"/>
      <c r="REH137" s="1339"/>
      <c r="REI137" s="1339"/>
      <c r="REJ137" s="1339"/>
      <c r="REK137" s="1339"/>
      <c r="REL137" s="1339"/>
      <c r="REM137" s="1339"/>
      <c r="REN137" s="1339"/>
      <c r="REO137" s="1339"/>
      <c r="REP137" s="1339"/>
      <c r="REQ137" s="1339"/>
      <c r="RER137" s="1339"/>
      <c r="RES137" s="1339"/>
      <c r="RET137" s="1339"/>
      <c r="REU137" s="1339"/>
      <c r="REV137" s="1339"/>
      <c r="REW137" s="1339"/>
      <c r="REX137" s="1339"/>
      <c r="REY137" s="1339"/>
      <c r="REZ137" s="1339"/>
      <c r="RFA137" s="1339"/>
      <c r="RFB137" s="1339"/>
      <c r="RFC137" s="1339"/>
      <c r="RFD137" s="1339"/>
      <c r="RFE137" s="1339"/>
      <c r="RFF137" s="1339"/>
      <c r="RFG137" s="1339"/>
      <c r="RFH137" s="1339"/>
      <c r="RFI137" s="1339"/>
      <c r="RFJ137" s="1339"/>
      <c r="RFK137" s="1339"/>
      <c r="RFL137" s="1339"/>
      <c r="RFM137" s="1339"/>
      <c r="RFN137" s="1339"/>
      <c r="RFO137" s="1339"/>
      <c r="RFP137" s="1339"/>
      <c r="RFQ137" s="1339"/>
      <c r="RFR137" s="1339"/>
      <c r="RFS137" s="1339"/>
      <c r="RFT137" s="1339"/>
      <c r="RFU137" s="1339"/>
      <c r="RFV137" s="1339"/>
      <c r="RFW137" s="1339"/>
      <c r="RFX137" s="1339"/>
      <c r="RFY137" s="1339"/>
      <c r="RFZ137" s="1339"/>
      <c r="RGA137" s="1339"/>
      <c r="RGB137" s="1339"/>
      <c r="RGC137" s="1339"/>
      <c r="RGD137" s="1339"/>
      <c r="RGE137" s="1339"/>
      <c r="RGF137" s="1339"/>
      <c r="RGG137" s="1339"/>
      <c r="RGH137" s="1339"/>
      <c r="RGI137" s="1339"/>
      <c r="RGJ137" s="1339"/>
      <c r="RGK137" s="1339"/>
      <c r="RGL137" s="1339"/>
      <c r="RGM137" s="1339"/>
      <c r="RGN137" s="1339"/>
      <c r="RGO137" s="1339"/>
      <c r="RGP137" s="1339"/>
      <c r="RGQ137" s="1339"/>
      <c r="RGR137" s="1339"/>
      <c r="RGS137" s="1339"/>
      <c r="RGT137" s="1339"/>
      <c r="RGU137" s="1339"/>
      <c r="RGV137" s="1339"/>
      <c r="RGW137" s="1339"/>
      <c r="RGX137" s="1339"/>
      <c r="RGY137" s="1339"/>
      <c r="RGZ137" s="1339"/>
      <c r="RHA137" s="1339"/>
      <c r="RHB137" s="1339"/>
      <c r="RHC137" s="1339"/>
      <c r="RHD137" s="1339"/>
      <c r="RHE137" s="1339"/>
      <c r="RHF137" s="1339"/>
      <c r="RHG137" s="1339"/>
      <c r="RHH137" s="1339"/>
      <c r="RHI137" s="1339"/>
      <c r="RHJ137" s="1339"/>
      <c r="RHK137" s="1339"/>
      <c r="RHL137" s="1339"/>
      <c r="RHM137" s="1339"/>
      <c r="RHN137" s="1339"/>
      <c r="RHO137" s="1339"/>
      <c r="RHP137" s="1339"/>
      <c r="RHQ137" s="1339"/>
      <c r="RHR137" s="1339"/>
      <c r="RHS137" s="1339"/>
      <c r="RHT137" s="1339"/>
      <c r="RHU137" s="1339"/>
      <c r="RHV137" s="1339"/>
      <c r="RHW137" s="1339"/>
      <c r="RHX137" s="1339"/>
      <c r="RHY137" s="1339"/>
      <c r="RHZ137" s="1339"/>
      <c r="RIA137" s="1339"/>
      <c r="RIB137" s="1339"/>
      <c r="RIC137" s="1339"/>
      <c r="RID137" s="1339"/>
      <c r="RIE137" s="1339"/>
      <c r="RIF137" s="1339"/>
      <c r="RIG137" s="1339"/>
      <c r="RIH137" s="1339"/>
      <c r="RII137" s="1339"/>
      <c r="RIJ137" s="1339"/>
      <c r="RIK137" s="1339"/>
      <c r="RIL137" s="1339"/>
      <c r="RIM137" s="1339"/>
      <c r="RIN137" s="1339"/>
      <c r="RIO137" s="1339"/>
      <c r="RIP137" s="1339"/>
      <c r="RIQ137" s="1339"/>
      <c r="RIR137" s="1339"/>
      <c r="RIS137" s="1339"/>
      <c r="RIT137" s="1339"/>
      <c r="RIU137" s="1339"/>
      <c r="RIV137" s="1339"/>
      <c r="RIW137" s="1339"/>
      <c r="RIX137" s="1339"/>
      <c r="RIY137" s="1339"/>
      <c r="RIZ137" s="1339"/>
      <c r="RJA137" s="1339"/>
      <c r="RJB137" s="1339"/>
      <c r="RJC137" s="1339"/>
      <c r="RJD137" s="1339"/>
      <c r="RJE137" s="1339"/>
      <c r="RJF137" s="1339"/>
      <c r="RJG137" s="1339"/>
      <c r="RJH137" s="1339"/>
      <c r="RJI137" s="1339"/>
      <c r="RJJ137" s="1339"/>
      <c r="RJK137" s="1339"/>
      <c r="RJL137" s="1339"/>
      <c r="RJM137" s="1339"/>
      <c r="RJN137" s="1339"/>
      <c r="RJO137" s="1339"/>
      <c r="RJP137" s="1339"/>
      <c r="RJQ137" s="1339"/>
      <c r="RJR137" s="1339"/>
      <c r="RJS137" s="1339"/>
      <c r="RJT137" s="1339"/>
      <c r="RJU137" s="1339"/>
      <c r="RJV137" s="1339"/>
      <c r="RJW137" s="1339"/>
      <c r="RJX137" s="1339"/>
      <c r="RJY137" s="1339"/>
      <c r="RJZ137" s="1339"/>
      <c r="RKA137" s="1339"/>
      <c r="RKB137" s="1339"/>
      <c r="RKC137" s="1339"/>
      <c r="RKD137" s="1339"/>
      <c r="RKE137" s="1339"/>
      <c r="RKF137" s="1339"/>
      <c r="RKG137" s="1339"/>
      <c r="RKH137" s="1339"/>
      <c r="RKI137" s="1339"/>
      <c r="RKJ137" s="1339"/>
      <c r="RKK137" s="1339"/>
      <c r="RKL137" s="1339"/>
      <c r="RKM137" s="1339"/>
      <c r="RKN137" s="1339"/>
      <c r="RKO137" s="1339"/>
      <c r="RKP137" s="1339"/>
      <c r="RKQ137" s="1339"/>
      <c r="RKR137" s="1339"/>
      <c r="RKS137" s="1339"/>
      <c r="RKT137" s="1339"/>
      <c r="RKU137" s="1339"/>
      <c r="RKV137" s="1339"/>
      <c r="RKW137" s="1339"/>
      <c r="RKX137" s="1339"/>
      <c r="RKY137" s="1339"/>
      <c r="RKZ137" s="1339"/>
      <c r="RLA137" s="1339"/>
      <c r="RLB137" s="1339"/>
      <c r="RLC137" s="1339"/>
      <c r="RLD137" s="1339"/>
      <c r="RLE137" s="1339"/>
      <c r="RLF137" s="1339"/>
      <c r="RLG137" s="1339"/>
      <c r="RLH137" s="1339"/>
      <c r="RLI137" s="1339"/>
      <c r="RLJ137" s="1339"/>
      <c r="RLK137" s="1339"/>
      <c r="RLL137" s="1339"/>
      <c r="RLM137" s="1339"/>
      <c r="RLN137" s="1339"/>
      <c r="RLO137" s="1339"/>
      <c r="RLP137" s="1339"/>
      <c r="RLQ137" s="1339"/>
      <c r="RLR137" s="1339"/>
      <c r="RLS137" s="1339"/>
      <c r="RLT137" s="1339"/>
      <c r="RLU137" s="1339"/>
      <c r="RLV137" s="1339"/>
      <c r="RLW137" s="1339"/>
      <c r="RLX137" s="1339"/>
      <c r="RLY137" s="1339"/>
      <c r="RLZ137" s="1339"/>
      <c r="RMA137" s="1339"/>
      <c r="RMB137" s="1339"/>
      <c r="RMC137" s="1339"/>
      <c r="RMD137" s="1339"/>
      <c r="RME137" s="1339"/>
      <c r="RMF137" s="1339"/>
      <c r="RMG137" s="1339"/>
      <c r="RMH137" s="1339"/>
      <c r="RMI137" s="1339"/>
      <c r="RMJ137" s="1339"/>
      <c r="RMK137" s="1339"/>
      <c r="RML137" s="1339"/>
      <c r="RMM137" s="1339"/>
      <c r="RMN137" s="1339"/>
      <c r="RMO137" s="1339"/>
      <c r="RMP137" s="1339"/>
      <c r="RMQ137" s="1339"/>
      <c r="RMR137" s="1339"/>
      <c r="RMS137" s="1339"/>
      <c r="RMT137" s="1339"/>
      <c r="RMU137" s="1339"/>
      <c r="RMV137" s="1339"/>
      <c r="RMW137" s="1339"/>
      <c r="RMX137" s="1339"/>
      <c r="RMY137" s="1339"/>
      <c r="RMZ137" s="1339"/>
      <c r="RNA137" s="1339"/>
      <c r="RNB137" s="1339"/>
      <c r="RNC137" s="1339"/>
      <c r="RND137" s="1339"/>
      <c r="RNE137" s="1339"/>
      <c r="RNF137" s="1339"/>
      <c r="RNG137" s="1339"/>
      <c r="RNH137" s="1339"/>
      <c r="RNI137" s="1339"/>
      <c r="RNJ137" s="1339"/>
      <c r="RNK137" s="1339"/>
      <c r="RNL137" s="1339"/>
      <c r="RNM137" s="1339"/>
      <c r="RNN137" s="1339"/>
      <c r="RNO137" s="1339"/>
      <c r="RNP137" s="1339"/>
      <c r="RNQ137" s="1339"/>
      <c r="RNR137" s="1339"/>
      <c r="RNS137" s="1339"/>
      <c r="RNT137" s="1339"/>
      <c r="RNU137" s="1339"/>
      <c r="RNV137" s="1339"/>
      <c r="RNW137" s="1339"/>
      <c r="RNX137" s="1339"/>
      <c r="RNY137" s="1339"/>
      <c r="RNZ137" s="1339"/>
      <c r="ROA137" s="1339"/>
      <c r="ROB137" s="1339"/>
      <c r="ROC137" s="1339"/>
      <c r="ROD137" s="1339"/>
      <c r="ROE137" s="1339"/>
      <c r="ROF137" s="1339"/>
      <c r="ROG137" s="1339"/>
      <c r="ROH137" s="1339"/>
      <c r="ROI137" s="1339"/>
      <c r="ROJ137" s="1339"/>
      <c r="ROK137" s="1339"/>
      <c r="ROL137" s="1339"/>
      <c r="ROM137" s="1339"/>
      <c r="RON137" s="1339"/>
      <c r="ROO137" s="1339"/>
      <c r="ROP137" s="1339"/>
      <c r="ROQ137" s="1339"/>
      <c r="ROR137" s="1339"/>
      <c r="ROS137" s="1339"/>
      <c r="ROT137" s="1339"/>
      <c r="ROU137" s="1339"/>
      <c r="ROV137" s="1339"/>
      <c r="ROW137" s="1339"/>
      <c r="ROX137" s="1339"/>
      <c r="ROY137" s="1339"/>
      <c r="ROZ137" s="1339"/>
      <c r="RPA137" s="1339"/>
      <c r="RPB137" s="1339"/>
      <c r="RPC137" s="1339"/>
      <c r="RPD137" s="1339"/>
      <c r="RPE137" s="1339"/>
      <c r="RPF137" s="1339"/>
      <c r="RPG137" s="1339"/>
      <c r="RPH137" s="1339"/>
      <c r="RPI137" s="1339"/>
      <c r="RPJ137" s="1339"/>
      <c r="RPK137" s="1339"/>
      <c r="RPL137" s="1339"/>
      <c r="RPM137" s="1339"/>
      <c r="RPN137" s="1339"/>
      <c r="RPO137" s="1339"/>
      <c r="RPP137" s="1339"/>
      <c r="RPQ137" s="1339"/>
      <c r="RPR137" s="1339"/>
      <c r="RPS137" s="1339"/>
      <c r="RPT137" s="1339"/>
      <c r="RPU137" s="1339"/>
      <c r="RPV137" s="1339"/>
      <c r="RPW137" s="1339"/>
      <c r="RPX137" s="1339"/>
      <c r="RPY137" s="1339"/>
      <c r="RPZ137" s="1339"/>
      <c r="RQA137" s="1339"/>
      <c r="RQB137" s="1339"/>
      <c r="RQC137" s="1339"/>
      <c r="RQD137" s="1339"/>
      <c r="RQE137" s="1339"/>
      <c r="RQF137" s="1339"/>
      <c r="RQG137" s="1339"/>
      <c r="RQH137" s="1339"/>
      <c r="RQI137" s="1339"/>
      <c r="RQJ137" s="1339"/>
      <c r="RQK137" s="1339"/>
      <c r="RQL137" s="1339"/>
      <c r="RQM137" s="1339"/>
      <c r="RQN137" s="1339"/>
      <c r="RQO137" s="1339"/>
      <c r="RQP137" s="1339"/>
      <c r="RQQ137" s="1339"/>
      <c r="RQR137" s="1339"/>
      <c r="RQS137" s="1339"/>
      <c r="RQT137" s="1339"/>
      <c r="RQU137" s="1339"/>
      <c r="RQV137" s="1339"/>
      <c r="RQW137" s="1339"/>
      <c r="RQX137" s="1339"/>
      <c r="RQY137" s="1339"/>
      <c r="RQZ137" s="1339"/>
      <c r="RRA137" s="1339"/>
      <c r="RRB137" s="1339"/>
      <c r="RRC137" s="1339"/>
      <c r="RRD137" s="1339"/>
      <c r="RRE137" s="1339"/>
      <c r="RRF137" s="1339"/>
      <c r="RRG137" s="1339"/>
      <c r="RRH137" s="1339"/>
      <c r="RRI137" s="1339"/>
      <c r="RRJ137" s="1339"/>
      <c r="RRK137" s="1339"/>
      <c r="RRL137" s="1339"/>
      <c r="RRM137" s="1339"/>
      <c r="RRN137" s="1339"/>
      <c r="RRO137" s="1339"/>
      <c r="RRP137" s="1339"/>
      <c r="RRQ137" s="1339"/>
      <c r="RRR137" s="1339"/>
      <c r="RRS137" s="1339"/>
      <c r="RRT137" s="1339"/>
      <c r="RRU137" s="1339"/>
      <c r="RRV137" s="1339"/>
      <c r="RRW137" s="1339"/>
      <c r="RRX137" s="1339"/>
      <c r="RRY137" s="1339"/>
      <c r="RRZ137" s="1339"/>
      <c r="RSA137" s="1339"/>
      <c r="RSB137" s="1339"/>
      <c r="RSC137" s="1339"/>
      <c r="RSD137" s="1339"/>
      <c r="RSE137" s="1339"/>
      <c r="RSF137" s="1339"/>
      <c r="RSG137" s="1339"/>
      <c r="RSH137" s="1339"/>
      <c r="RSI137" s="1339"/>
      <c r="RSJ137" s="1339"/>
      <c r="RSK137" s="1339"/>
      <c r="RSL137" s="1339"/>
      <c r="RSM137" s="1339"/>
      <c r="RSN137" s="1339"/>
      <c r="RSO137" s="1339"/>
      <c r="RSP137" s="1339"/>
      <c r="RSQ137" s="1339"/>
      <c r="RSR137" s="1339"/>
      <c r="RSS137" s="1339"/>
      <c r="RST137" s="1339"/>
      <c r="RSU137" s="1339"/>
      <c r="RSV137" s="1339"/>
      <c r="RSW137" s="1339"/>
      <c r="RSX137" s="1339"/>
      <c r="RSY137" s="1339"/>
      <c r="RSZ137" s="1339"/>
      <c r="RTA137" s="1339"/>
      <c r="RTB137" s="1339"/>
      <c r="RTC137" s="1339"/>
      <c r="RTD137" s="1339"/>
      <c r="RTE137" s="1339"/>
      <c r="RTF137" s="1339"/>
      <c r="RTG137" s="1339"/>
      <c r="RTH137" s="1339"/>
      <c r="RTI137" s="1339"/>
      <c r="RTJ137" s="1339"/>
      <c r="RTK137" s="1339"/>
      <c r="RTL137" s="1339"/>
      <c r="RTM137" s="1339"/>
      <c r="RTN137" s="1339"/>
      <c r="RTO137" s="1339"/>
      <c r="RTP137" s="1339"/>
      <c r="RTQ137" s="1339"/>
      <c r="RTR137" s="1339"/>
      <c r="RTS137" s="1339"/>
      <c r="RTT137" s="1339"/>
      <c r="RTU137" s="1339"/>
      <c r="RTV137" s="1339"/>
      <c r="RTW137" s="1339"/>
      <c r="RTX137" s="1339"/>
      <c r="RTY137" s="1339"/>
      <c r="RTZ137" s="1339"/>
      <c r="RUA137" s="1339"/>
      <c r="RUB137" s="1339"/>
      <c r="RUC137" s="1339"/>
      <c r="RUD137" s="1339"/>
      <c r="RUE137" s="1339"/>
      <c r="RUF137" s="1339"/>
      <c r="RUG137" s="1339"/>
      <c r="RUH137" s="1339"/>
      <c r="RUI137" s="1339"/>
      <c r="RUJ137" s="1339"/>
      <c r="RUK137" s="1339"/>
      <c r="RUL137" s="1339"/>
      <c r="RUM137" s="1339"/>
      <c r="RUN137" s="1339"/>
      <c r="RUO137" s="1339"/>
      <c r="RUP137" s="1339"/>
      <c r="RUQ137" s="1339"/>
      <c r="RUR137" s="1339"/>
      <c r="RUS137" s="1339"/>
      <c r="RUT137" s="1339"/>
      <c r="RUU137" s="1339"/>
      <c r="RUV137" s="1339"/>
      <c r="RUW137" s="1339"/>
      <c r="RUX137" s="1339"/>
      <c r="RUY137" s="1339"/>
      <c r="RUZ137" s="1339"/>
      <c r="RVA137" s="1339"/>
      <c r="RVB137" s="1339"/>
      <c r="RVC137" s="1339"/>
      <c r="RVD137" s="1339"/>
      <c r="RVE137" s="1339"/>
      <c r="RVF137" s="1339"/>
      <c r="RVG137" s="1339"/>
      <c r="RVH137" s="1339"/>
      <c r="RVI137" s="1339"/>
      <c r="RVJ137" s="1339"/>
      <c r="RVK137" s="1339"/>
      <c r="RVL137" s="1339"/>
      <c r="RVM137" s="1339"/>
      <c r="RVN137" s="1339"/>
      <c r="RVO137" s="1339"/>
      <c r="RVP137" s="1339"/>
      <c r="RVQ137" s="1339"/>
      <c r="RVR137" s="1339"/>
      <c r="RVS137" s="1339"/>
      <c r="RVT137" s="1339"/>
      <c r="RVU137" s="1339"/>
      <c r="RVV137" s="1339"/>
      <c r="RVW137" s="1339"/>
      <c r="RVX137" s="1339"/>
      <c r="RVY137" s="1339"/>
      <c r="RVZ137" s="1339"/>
      <c r="RWA137" s="1339"/>
      <c r="RWB137" s="1339"/>
      <c r="RWC137" s="1339"/>
      <c r="RWD137" s="1339"/>
      <c r="RWE137" s="1339"/>
      <c r="RWF137" s="1339"/>
      <c r="RWG137" s="1339"/>
      <c r="RWH137" s="1339"/>
      <c r="RWI137" s="1339"/>
      <c r="RWJ137" s="1339"/>
      <c r="RWK137" s="1339"/>
      <c r="RWL137" s="1339"/>
      <c r="RWM137" s="1339"/>
      <c r="RWN137" s="1339"/>
      <c r="RWO137" s="1339"/>
      <c r="RWP137" s="1339"/>
      <c r="RWQ137" s="1339"/>
      <c r="RWR137" s="1339"/>
      <c r="RWS137" s="1339"/>
      <c r="RWT137" s="1339"/>
      <c r="RWU137" s="1339"/>
      <c r="RWV137" s="1339"/>
      <c r="RWW137" s="1339"/>
      <c r="RWX137" s="1339"/>
      <c r="RWY137" s="1339"/>
      <c r="RWZ137" s="1339"/>
      <c r="RXA137" s="1339"/>
      <c r="RXB137" s="1339"/>
      <c r="RXC137" s="1339"/>
      <c r="RXD137" s="1339"/>
      <c r="RXE137" s="1339"/>
      <c r="RXF137" s="1339"/>
      <c r="RXG137" s="1339"/>
      <c r="RXH137" s="1339"/>
      <c r="RXI137" s="1339"/>
      <c r="RXJ137" s="1339"/>
      <c r="RXK137" s="1339"/>
      <c r="RXL137" s="1339"/>
      <c r="RXM137" s="1339"/>
      <c r="RXN137" s="1339"/>
      <c r="RXO137" s="1339"/>
      <c r="RXP137" s="1339"/>
      <c r="RXQ137" s="1339"/>
      <c r="RXR137" s="1339"/>
      <c r="RXS137" s="1339"/>
      <c r="RXT137" s="1339"/>
      <c r="RXU137" s="1339"/>
      <c r="RXV137" s="1339"/>
      <c r="RXW137" s="1339"/>
      <c r="RXX137" s="1339"/>
      <c r="RXY137" s="1339"/>
      <c r="RXZ137" s="1339"/>
      <c r="RYA137" s="1339"/>
      <c r="RYB137" s="1339"/>
      <c r="RYC137" s="1339"/>
      <c r="RYD137" s="1339"/>
      <c r="RYE137" s="1339"/>
      <c r="RYF137" s="1339"/>
      <c r="RYG137" s="1339"/>
      <c r="RYH137" s="1339"/>
      <c r="RYI137" s="1339"/>
      <c r="RYJ137" s="1339"/>
      <c r="RYK137" s="1339"/>
      <c r="RYL137" s="1339"/>
      <c r="RYM137" s="1339"/>
      <c r="RYN137" s="1339"/>
      <c r="RYO137" s="1339"/>
      <c r="RYP137" s="1339"/>
      <c r="RYQ137" s="1339"/>
      <c r="RYR137" s="1339"/>
      <c r="RYS137" s="1339"/>
      <c r="RYT137" s="1339"/>
      <c r="RYU137" s="1339"/>
      <c r="RYV137" s="1339"/>
      <c r="RYW137" s="1339"/>
      <c r="RYX137" s="1339"/>
      <c r="RYY137" s="1339"/>
      <c r="RYZ137" s="1339"/>
      <c r="RZA137" s="1339"/>
      <c r="RZB137" s="1339"/>
      <c r="RZC137" s="1339"/>
      <c r="RZD137" s="1339"/>
      <c r="RZE137" s="1339"/>
      <c r="RZF137" s="1339"/>
      <c r="RZG137" s="1339"/>
      <c r="RZH137" s="1339"/>
      <c r="RZI137" s="1339"/>
      <c r="RZJ137" s="1339"/>
      <c r="RZK137" s="1339"/>
      <c r="RZL137" s="1339"/>
      <c r="RZM137" s="1339"/>
      <c r="RZN137" s="1339"/>
      <c r="RZO137" s="1339"/>
      <c r="RZP137" s="1339"/>
      <c r="RZQ137" s="1339"/>
      <c r="RZR137" s="1339"/>
      <c r="RZS137" s="1339"/>
      <c r="RZT137" s="1339"/>
      <c r="RZU137" s="1339"/>
      <c r="RZV137" s="1339"/>
      <c r="RZW137" s="1339"/>
      <c r="RZX137" s="1339"/>
      <c r="RZY137" s="1339"/>
      <c r="RZZ137" s="1339"/>
      <c r="SAA137" s="1339"/>
      <c r="SAB137" s="1339"/>
      <c r="SAC137" s="1339"/>
      <c r="SAD137" s="1339"/>
      <c r="SAE137" s="1339"/>
      <c r="SAF137" s="1339"/>
      <c r="SAG137" s="1339"/>
      <c r="SAH137" s="1339"/>
      <c r="SAI137" s="1339"/>
      <c r="SAJ137" s="1339"/>
      <c r="SAK137" s="1339"/>
      <c r="SAL137" s="1339"/>
      <c r="SAM137" s="1339"/>
      <c r="SAN137" s="1339"/>
      <c r="SAO137" s="1339"/>
      <c r="SAP137" s="1339"/>
      <c r="SAQ137" s="1339"/>
      <c r="SAR137" s="1339"/>
      <c r="SAS137" s="1339"/>
      <c r="SAT137" s="1339"/>
      <c r="SAU137" s="1339"/>
      <c r="SAV137" s="1339"/>
      <c r="SAW137" s="1339"/>
      <c r="SAX137" s="1339"/>
      <c r="SAY137" s="1339"/>
      <c r="SAZ137" s="1339"/>
      <c r="SBA137" s="1339"/>
      <c r="SBB137" s="1339"/>
      <c r="SBC137" s="1339"/>
      <c r="SBD137" s="1339"/>
      <c r="SBE137" s="1339"/>
      <c r="SBF137" s="1339"/>
      <c r="SBG137" s="1339"/>
      <c r="SBH137" s="1339"/>
      <c r="SBI137" s="1339"/>
      <c r="SBJ137" s="1339"/>
      <c r="SBK137" s="1339"/>
      <c r="SBL137" s="1339"/>
      <c r="SBM137" s="1339"/>
      <c r="SBN137" s="1339"/>
      <c r="SBO137" s="1339"/>
      <c r="SBP137" s="1339"/>
      <c r="SBQ137" s="1339"/>
      <c r="SBR137" s="1339"/>
      <c r="SBS137" s="1339"/>
      <c r="SBT137" s="1339"/>
      <c r="SBU137" s="1339"/>
      <c r="SBV137" s="1339"/>
      <c r="SBW137" s="1339"/>
      <c r="SBX137" s="1339"/>
      <c r="SBY137" s="1339"/>
      <c r="SBZ137" s="1339"/>
      <c r="SCA137" s="1339"/>
      <c r="SCB137" s="1339"/>
      <c r="SCC137" s="1339"/>
      <c r="SCD137" s="1339"/>
      <c r="SCE137" s="1339"/>
      <c r="SCF137" s="1339"/>
      <c r="SCG137" s="1339"/>
      <c r="SCH137" s="1339"/>
      <c r="SCI137" s="1339"/>
      <c r="SCJ137" s="1339"/>
      <c r="SCK137" s="1339"/>
      <c r="SCL137" s="1339"/>
      <c r="SCM137" s="1339"/>
      <c r="SCN137" s="1339"/>
      <c r="SCO137" s="1339"/>
      <c r="SCP137" s="1339"/>
      <c r="SCQ137" s="1339"/>
      <c r="SCR137" s="1339"/>
      <c r="SCS137" s="1339"/>
      <c r="SCT137" s="1339"/>
      <c r="SCU137" s="1339"/>
      <c r="SCV137" s="1339"/>
      <c r="SCW137" s="1339"/>
      <c r="SCX137" s="1339"/>
      <c r="SCY137" s="1339"/>
      <c r="SCZ137" s="1339"/>
      <c r="SDA137" s="1339"/>
      <c r="SDB137" s="1339"/>
      <c r="SDC137" s="1339"/>
      <c r="SDD137" s="1339"/>
      <c r="SDE137" s="1339"/>
      <c r="SDF137" s="1339"/>
      <c r="SDG137" s="1339"/>
      <c r="SDH137" s="1339"/>
      <c r="SDI137" s="1339"/>
      <c r="SDJ137" s="1339"/>
      <c r="SDK137" s="1339"/>
      <c r="SDL137" s="1339"/>
      <c r="SDM137" s="1339"/>
      <c r="SDN137" s="1339"/>
      <c r="SDO137" s="1339"/>
      <c r="SDP137" s="1339"/>
      <c r="SDQ137" s="1339"/>
      <c r="SDR137" s="1339"/>
      <c r="SDS137" s="1339"/>
      <c r="SDT137" s="1339"/>
      <c r="SDU137" s="1339"/>
      <c r="SDV137" s="1339"/>
      <c r="SDW137" s="1339"/>
      <c r="SDX137" s="1339"/>
      <c r="SDY137" s="1339"/>
      <c r="SDZ137" s="1339"/>
      <c r="SEA137" s="1339"/>
      <c r="SEB137" s="1339"/>
      <c r="SEC137" s="1339"/>
      <c r="SED137" s="1339"/>
      <c r="SEE137" s="1339"/>
      <c r="SEF137" s="1339"/>
      <c r="SEG137" s="1339"/>
      <c r="SEH137" s="1339"/>
      <c r="SEI137" s="1339"/>
      <c r="SEJ137" s="1339"/>
      <c r="SEK137" s="1339"/>
      <c r="SEL137" s="1339"/>
      <c r="SEM137" s="1339"/>
      <c r="SEN137" s="1339"/>
      <c r="SEO137" s="1339"/>
      <c r="SEP137" s="1339"/>
      <c r="SEQ137" s="1339"/>
      <c r="SER137" s="1339"/>
      <c r="SES137" s="1339"/>
      <c r="SET137" s="1339"/>
      <c r="SEU137" s="1339"/>
      <c r="SEV137" s="1339"/>
      <c r="SEW137" s="1339"/>
      <c r="SEX137" s="1339"/>
      <c r="SEY137" s="1339"/>
      <c r="SEZ137" s="1339"/>
      <c r="SFA137" s="1339"/>
      <c r="SFB137" s="1339"/>
      <c r="SFC137" s="1339"/>
      <c r="SFD137" s="1339"/>
      <c r="SFE137" s="1339"/>
      <c r="SFF137" s="1339"/>
      <c r="SFG137" s="1339"/>
      <c r="SFH137" s="1339"/>
      <c r="SFI137" s="1339"/>
      <c r="SFJ137" s="1339"/>
      <c r="SFK137" s="1339"/>
      <c r="SFL137" s="1339"/>
      <c r="SFM137" s="1339"/>
      <c r="SFN137" s="1339"/>
      <c r="SFO137" s="1339"/>
      <c r="SFP137" s="1339"/>
      <c r="SFQ137" s="1339"/>
      <c r="SFR137" s="1339"/>
      <c r="SFS137" s="1339"/>
      <c r="SFT137" s="1339"/>
      <c r="SFU137" s="1339"/>
      <c r="SFV137" s="1339"/>
      <c r="SFW137" s="1339"/>
      <c r="SFX137" s="1339"/>
      <c r="SFY137" s="1339"/>
      <c r="SFZ137" s="1339"/>
      <c r="SGA137" s="1339"/>
      <c r="SGB137" s="1339"/>
      <c r="SGC137" s="1339"/>
      <c r="SGD137" s="1339"/>
      <c r="SGE137" s="1339"/>
      <c r="SGF137" s="1339"/>
      <c r="SGG137" s="1339"/>
      <c r="SGH137" s="1339"/>
      <c r="SGI137" s="1339"/>
      <c r="SGJ137" s="1339"/>
      <c r="SGK137" s="1339"/>
      <c r="SGL137" s="1339"/>
      <c r="SGM137" s="1339"/>
      <c r="SGN137" s="1339"/>
      <c r="SGO137" s="1339"/>
      <c r="SGP137" s="1339"/>
      <c r="SGQ137" s="1339"/>
      <c r="SGR137" s="1339"/>
      <c r="SGS137" s="1339"/>
      <c r="SGT137" s="1339"/>
      <c r="SGU137" s="1339"/>
      <c r="SGV137" s="1339"/>
      <c r="SGW137" s="1339"/>
      <c r="SGX137" s="1339"/>
      <c r="SGY137" s="1339"/>
      <c r="SGZ137" s="1339"/>
      <c r="SHA137" s="1339"/>
      <c r="SHB137" s="1339"/>
      <c r="SHC137" s="1339"/>
      <c r="SHD137" s="1339"/>
      <c r="SHE137" s="1339"/>
      <c r="SHF137" s="1339"/>
      <c r="SHG137" s="1339"/>
      <c r="SHH137" s="1339"/>
      <c r="SHI137" s="1339"/>
      <c r="SHJ137" s="1339"/>
      <c r="SHK137" s="1339"/>
      <c r="SHL137" s="1339"/>
      <c r="SHM137" s="1339"/>
      <c r="SHN137" s="1339"/>
      <c r="SHO137" s="1339"/>
      <c r="SHP137" s="1339"/>
      <c r="SHQ137" s="1339"/>
      <c r="SHR137" s="1339"/>
      <c r="SHS137" s="1339"/>
      <c r="SHT137" s="1339"/>
      <c r="SHU137" s="1339"/>
      <c r="SHV137" s="1339"/>
      <c r="SHW137" s="1339"/>
      <c r="SHX137" s="1339"/>
      <c r="SHY137" s="1339"/>
      <c r="SHZ137" s="1339"/>
      <c r="SIA137" s="1339"/>
      <c r="SIB137" s="1339"/>
      <c r="SIC137" s="1339"/>
      <c r="SID137" s="1339"/>
      <c r="SIE137" s="1339"/>
      <c r="SIF137" s="1339"/>
      <c r="SIG137" s="1339"/>
      <c r="SIH137" s="1339"/>
      <c r="SII137" s="1339"/>
      <c r="SIJ137" s="1339"/>
      <c r="SIK137" s="1339"/>
      <c r="SIL137" s="1339"/>
      <c r="SIM137" s="1339"/>
      <c r="SIN137" s="1339"/>
      <c r="SIO137" s="1339"/>
      <c r="SIP137" s="1339"/>
      <c r="SIQ137" s="1339"/>
      <c r="SIR137" s="1339"/>
      <c r="SIS137" s="1339"/>
      <c r="SIT137" s="1339"/>
      <c r="SIU137" s="1339"/>
      <c r="SIV137" s="1339"/>
      <c r="SIW137" s="1339"/>
      <c r="SIX137" s="1339"/>
      <c r="SIY137" s="1339"/>
      <c r="SIZ137" s="1339"/>
      <c r="SJA137" s="1339"/>
      <c r="SJB137" s="1339"/>
      <c r="SJC137" s="1339"/>
      <c r="SJD137" s="1339"/>
      <c r="SJE137" s="1339"/>
      <c r="SJF137" s="1339"/>
      <c r="SJG137" s="1339"/>
      <c r="SJH137" s="1339"/>
      <c r="SJI137" s="1339"/>
      <c r="SJJ137" s="1339"/>
      <c r="SJK137" s="1339"/>
      <c r="SJL137" s="1339"/>
      <c r="SJM137" s="1339"/>
      <c r="SJN137" s="1339"/>
      <c r="SJO137" s="1339"/>
      <c r="SJP137" s="1339"/>
      <c r="SJQ137" s="1339"/>
      <c r="SJR137" s="1339"/>
      <c r="SJS137" s="1339"/>
      <c r="SJT137" s="1339"/>
      <c r="SJU137" s="1339"/>
      <c r="SJV137" s="1339"/>
      <c r="SJW137" s="1339"/>
      <c r="SJX137" s="1339"/>
      <c r="SJY137" s="1339"/>
      <c r="SJZ137" s="1339"/>
      <c r="SKA137" s="1339"/>
      <c r="SKB137" s="1339"/>
      <c r="SKC137" s="1339"/>
      <c r="SKD137" s="1339"/>
      <c r="SKE137" s="1339"/>
      <c r="SKF137" s="1339"/>
      <c r="SKG137" s="1339"/>
      <c r="SKH137" s="1339"/>
      <c r="SKI137" s="1339"/>
      <c r="SKJ137" s="1339"/>
      <c r="SKK137" s="1339"/>
      <c r="SKL137" s="1339"/>
      <c r="SKM137" s="1339"/>
      <c r="SKN137" s="1339"/>
      <c r="SKO137" s="1339"/>
      <c r="SKP137" s="1339"/>
      <c r="SKQ137" s="1339"/>
      <c r="SKR137" s="1339"/>
      <c r="SKS137" s="1339"/>
      <c r="SKT137" s="1339"/>
      <c r="SKU137" s="1339"/>
      <c r="SKV137" s="1339"/>
      <c r="SKW137" s="1339"/>
      <c r="SKX137" s="1339"/>
      <c r="SKY137" s="1339"/>
      <c r="SKZ137" s="1339"/>
      <c r="SLA137" s="1339"/>
      <c r="SLB137" s="1339"/>
      <c r="SLC137" s="1339"/>
      <c r="SLD137" s="1339"/>
      <c r="SLE137" s="1339"/>
      <c r="SLF137" s="1339"/>
      <c r="SLG137" s="1339"/>
      <c r="SLH137" s="1339"/>
      <c r="SLI137" s="1339"/>
      <c r="SLJ137" s="1339"/>
      <c r="SLK137" s="1339"/>
      <c r="SLL137" s="1339"/>
      <c r="SLM137" s="1339"/>
      <c r="SLN137" s="1339"/>
      <c r="SLO137" s="1339"/>
      <c r="SLP137" s="1339"/>
      <c r="SLQ137" s="1339"/>
      <c r="SLR137" s="1339"/>
      <c r="SLS137" s="1339"/>
      <c r="SLT137" s="1339"/>
      <c r="SLU137" s="1339"/>
      <c r="SLV137" s="1339"/>
      <c r="SLW137" s="1339"/>
      <c r="SLX137" s="1339"/>
      <c r="SLY137" s="1339"/>
      <c r="SLZ137" s="1339"/>
      <c r="SMA137" s="1339"/>
      <c r="SMB137" s="1339"/>
      <c r="SMC137" s="1339"/>
      <c r="SMD137" s="1339"/>
      <c r="SME137" s="1339"/>
      <c r="SMF137" s="1339"/>
      <c r="SMG137" s="1339"/>
      <c r="SMH137" s="1339"/>
      <c r="SMI137" s="1339"/>
      <c r="SMJ137" s="1339"/>
      <c r="SMK137" s="1339"/>
      <c r="SML137" s="1339"/>
      <c r="SMM137" s="1339"/>
      <c r="SMN137" s="1339"/>
      <c r="SMO137" s="1339"/>
      <c r="SMP137" s="1339"/>
      <c r="SMQ137" s="1339"/>
      <c r="SMR137" s="1339"/>
      <c r="SMS137" s="1339"/>
      <c r="SMT137" s="1339"/>
      <c r="SMU137" s="1339"/>
      <c r="SMV137" s="1339"/>
      <c r="SMW137" s="1339"/>
      <c r="SMX137" s="1339"/>
      <c r="SMY137" s="1339"/>
      <c r="SMZ137" s="1339"/>
      <c r="SNA137" s="1339"/>
      <c r="SNB137" s="1339"/>
      <c r="SNC137" s="1339"/>
      <c r="SND137" s="1339"/>
      <c r="SNE137" s="1339"/>
      <c r="SNF137" s="1339"/>
      <c r="SNG137" s="1339"/>
      <c r="SNH137" s="1339"/>
      <c r="SNI137" s="1339"/>
      <c r="SNJ137" s="1339"/>
      <c r="SNK137" s="1339"/>
      <c r="SNL137" s="1339"/>
      <c r="SNM137" s="1339"/>
      <c r="SNN137" s="1339"/>
      <c r="SNO137" s="1339"/>
      <c r="SNP137" s="1339"/>
      <c r="SNQ137" s="1339"/>
      <c r="SNR137" s="1339"/>
      <c r="SNS137" s="1339"/>
      <c r="SNT137" s="1339"/>
      <c r="SNU137" s="1339"/>
      <c r="SNV137" s="1339"/>
      <c r="SNW137" s="1339"/>
      <c r="SNX137" s="1339"/>
      <c r="SNY137" s="1339"/>
      <c r="SNZ137" s="1339"/>
      <c r="SOA137" s="1339"/>
      <c r="SOB137" s="1339"/>
      <c r="SOC137" s="1339"/>
      <c r="SOD137" s="1339"/>
      <c r="SOE137" s="1339"/>
      <c r="SOF137" s="1339"/>
      <c r="SOG137" s="1339"/>
      <c r="SOH137" s="1339"/>
      <c r="SOI137" s="1339"/>
      <c r="SOJ137" s="1339"/>
      <c r="SOK137" s="1339"/>
      <c r="SOL137" s="1339"/>
      <c r="SOM137" s="1339"/>
      <c r="SON137" s="1339"/>
      <c r="SOO137" s="1339"/>
      <c r="SOP137" s="1339"/>
      <c r="SOQ137" s="1339"/>
      <c r="SOR137" s="1339"/>
      <c r="SOS137" s="1339"/>
      <c r="SOT137" s="1339"/>
      <c r="SOU137" s="1339"/>
      <c r="SOV137" s="1339"/>
      <c r="SOW137" s="1339"/>
      <c r="SOX137" s="1339"/>
      <c r="SOY137" s="1339"/>
      <c r="SOZ137" s="1339"/>
      <c r="SPA137" s="1339"/>
      <c r="SPB137" s="1339"/>
      <c r="SPC137" s="1339"/>
      <c r="SPD137" s="1339"/>
      <c r="SPE137" s="1339"/>
      <c r="SPF137" s="1339"/>
      <c r="SPG137" s="1339"/>
      <c r="SPH137" s="1339"/>
      <c r="SPI137" s="1339"/>
      <c r="SPJ137" s="1339"/>
      <c r="SPK137" s="1339"/>
      <c r="SPL137" s="1339"/>
      <c r="SPM137" s="1339"/>
      <c r="SPN137" s="1339"/>
      <c r="SPO137" s="1339"/>
      <c r="SPP137" s="1339"/>
      <c r="SPQ137" s="1339"/>
      <c r="SPR137" s="1339"/>
      <c r="SPS137" s="1339"/>
      <c r="SPT137" s="1339"/>
      <c r="SPU137" s="1339"/>
      <c r="SPV137" s="1339"/>
      <c r="SPW137" s="1339"/>
      <c r="SPX137" s="1339"/>
      <c r="SPY137" s="1339"/>
      <c r="SPZ137" s="1339"/>
      <c r="SQA137" s="1339"/>
      <c r="SQB137" s="1339"/>
      <c r="SQC137" s="1339"/>
      <c r="SQD137" s="1339"/>
      <c r="SQE137" s="1339"/>
      <c r="SQF137" s="1339"/>
      <c r="SQG137" s="1339"/>
      <c r="SQH137" s="1339"/>
      <c r="SQI137" s="1339"/>
      <c r="SQJ137" s="1339"/>
      <c r="SQK137" s="1339"/>
      <c r="SQL137" s="1339"/>
      <c r="SQM137" s="1339"/>
      <c r="SQN137" s="1339"/>
      <c r="SQO137" s="1339"/>
      <c r="SQP137" s="1339"/>
      <c r="SQQ137" s="1339"/>
      <c r="SQR137" s="1339"/>
      <c r="SQS137" s="1339"/>
      <c r="SQT137" s="1339"/>
      <c r="SQU137" s="1339"/>
      <c r="SQV137" s="1339"/>
      <c r="SQW137" s="1339"/>
      <c r="SQX137" s="1339"/>
      <c r="SQY137" s="1339"/>
      <c r="SQZ137" s="1339"/>
      <c r="SRA137" s="1339"/>
      <c r="SRB137" s="1339"/>
      <c r="SRC137" s="1339"/>
      <c r="SRD137" s="1339"/>
      <c r="SRE137" s="1339"/>
      <c r="SRF137" s="1339"/>
      <c r="SRG137" s="1339"/>
      <c r="SRH137" s="1339"/>
      <c r="SRI137" s="1339"/>
      <c r="SRJ137" s="1339"/>
      <c r="SRK137" s="1339"/>
      <c r="SRL137" s="1339"/>
      <c r="SRM137" s="1339"/>
      <c r="SRN137" s="1339"/>
      <c r="SRO137" s="1339"/>
      <c r="SRP137" s="1339"/>
      <c r="SRQ137" s="1339"/>
      <c r="SRR137" s="1339"/>
      <c r="SRS137" s="1339"/>
      <c r="SRT137" s="1339"/>
      <c r="SRU137" s="1339"/>
      <c r="SRV137" s="1339"/>
      <c r="SRW137" s="1339"/>
      <c r="SRX137" s="1339"/>
      <c r="SRY137" s="1339"/>
      <c r="SRZ137" s="1339"/>
      <c r="SSA137" s="1339"/>
      <c r="SSB137" s="1339"/>
      <c r="SSC137" s="1339"/>
      <c r="SSD137" s="1339"/>
      <c r="SSE137" s="1339"/>
      <c r="SSF137" s="1339"/>
      <c r="SSG137" s="1339"/>
      <c r="SSH137" s="1339"/>
      <c r="SSI137" s="1339"/>
      <c r="SSJ137" s="1339"/>
      <c r="SSK137" s="1339"/>
      <c r="SSL137" s="1339"/>
      <c r="SSM137" s="1339"/>
      <c r="SSN137" s="1339"/>
      <c r="SSO137" s="1339"/>
      <c r="SSP137" s="1339"/>
      <c r="SSQ137" s="1339"/>
      <c r="SSR137" s="1339"/>
      <c r="SSS137" s="1339"/>
      <c r="SST137" s="1339"/>
      <c r="SSU137" s="1339"/>
      <c r="SSV137" s="1339"/>
      <c r="SSW137" s="1339"/>
      <c r="SSX137" s="1339"/>
      <c r="SSY137" s="1339"/>
      <c r="SSZ137" s="1339"/>
      <c r="STA137" s="1339"/>
      <c r="STB137" s="1339"/>
      <c r="STC137" s="1339"/>
      <c r="STD137" s="1339"/>
      <c r="STE137" s="1339"/>
      <c r="STF137" s="1339"/>
      <c r="STG137" s="1339"/>
      <c r="STH137" s="1339"/>
      <c r="STI137" s="1339"/>
      <c r="STJ137" s="1339"/>
      <c r="STK137" s="1339"/>
      <c r="STL137" s="1339"/>
      <c r="STM137" s="1339"/>
      <c r="STN137" s="1339"/>
      <c r="STO137" s="1339"/>
      <c r="STP137" s="1339"/>
      <c r="STQ137" s="1339"/>
      <c r="STR137" s="1339"/>
      <c r="STS137" s="1339"/>
      <c r="STT137" s="1339"/>
      <c r="STU137" s="1339"/>
      <c r="STV137" s="1339"/>
      <c r="STW137" s="1339"/>
      <c r="STX137" s="1339"/>
      <c r="STY137" s="1339"/>
      <c r="STZ137" s="1339"/>
      <c r="SUA137" s="1339"/>
      <c r="SUB137" s="1339"/>
      <c r="SUC137" s="1339"/>
      <c r="SUD137" s="1339"/>
      <c r="SUE137" s="1339"/>
      <c r="SUF137" s="1339"/>
      <c r="SUG137" s="1339"/>
      <c r="SUH137" s="1339"/>
      <c r="SUI137" s="1339"/>
      <c r="SUJ137" s="1339"/>
      <c r="SUK137" s="1339"/>
      <c r="SUL137" s="1339"/>
      <c r="SUM137" s="1339"/>
      <c r="SUN137" s="1339"/>
      <c r="SUO137" s="1339"/>
      <c r="SUP137" s="1339"/>
      <c r="SUQ137" s="1339"/>
      <c r="SUR137" s="1339"/>
      <c r="SUS137" s="1339"/>
      <c r="SUT137" s="1339"/>
      <c r="SUU137" s="1339"/>
      <c r="SUV137" s="1339"/>
      <c r="SUW137" s="1339"/>
      <c r="SUX137" s="1339"/>
      <c r="SUY137" s="1339"/>
      <c r="SUZ137" s="1339"/>
      <c r="SVA137" s="1339"/>
      <c r="SVB137" s="1339"/>
      <c r="SVC137" s="1339"/>
      <c r="SVD137" s="1339"/>
      <c r="SVE137" s="1339"/>
      <c r="SVF137" s="1339"/>
      <c r="SVG137" s="1339"/>
      <c r="SVH137" s="1339"/>
      <c r="SVI137" s="1339"/>
      <c r="SVJ137" s="1339"/>
      <c r="SVK137" s="1339"/>
      <c r="SVL137" s="1339"/>
      <c r="SVM137" s="1339"/>
      <c r="SVN137" s="1339"/>
      <c r="SVO137" s="1339"/>
      <c r="SVP137" s="1339"/>
      <c r="SVQ137" s="1339"/>
      <c r="SVR137" s="1339"/>
      <c r="SVS137" s="1339"/>
      <c r="SVT137" s="1339"/>
      <c r="SVU137" s="1339"/>
      <c r="SVV137" s="1339"/>
      <c r="SVW137" s="1339"/>
      <c r="SVX137" s="1339"/>
      <c r="SVY137" s="1339"/>
      <c r="SVZ137" s="1339"/>
      <c r="SWA137" s="1339"/>
      <c r="SWB137" s="1339"/>
      <c r="SWC137" s="1339"/>
      <c r="SWD137" s="1339"/>
      <c r="SWE137" s="1339"/>
      <c r="SWF137" s="1339"/>
      <c r="SWG137" s="1339"/>
      <c r="SWH137" s="1339"/>
      <c r="SWI137" s="1339"/>
      <c r="SWJ137" s="1339"/>
      <c r="SWK137" s="1339"/>
      <c r="SWL137" s="1339"/>
      <c r="SWM137" s="1339"/>
      <c r="SWN137" s="1339"/>
      <c r="SWO137" s="1339"/>
      <c r="SWP137" s="1339"/>
      <c r="SWQ137" s="1339"/>
      <c r="SWR137" s="1339"/>
      <c r="SWS137" s="1339"/>
      <c r="SWT137" s="1339"/>
      <c r="SWU137" s="1339"/>
      <c r="SWV137" s="1339"/>
      <c r="SWW137" s="1339"/>
      <c r="SWX137" s="1339"/>
      <c r="SWY137" s="1339"/>
      <c r="SWZ137" s="1339"/>
      <c r="SXA137" s="1339"/>
      <c r="SXB137" s="1339"/>
      <c r="SXC137" s="1339"/>
      <c r="SXD137" s="1339"/>
      <c r="SXE137" s="1339"/>
      <c r="SXF137" s="1339"/>
      <c r="SXG137" s="1339"/>
      <c r="SXH137" s="1339"/>
      <c r="SXI137" s="1339"/>
      <c r="SXJ137" s="1339"/>
      <c r="SXK137" s="1339"/>
      <c r="SXL137" s="1339"/>
      <c r="SXM137" s="1339"/>
      <c r="SXN137" s="1339"/>
      <c r="SXO137" s="1339"/>
      <c r="SXP137" s="1339"/>
      <c r="SXQ137" s="1339"/>
      <c r="SXR137" s="1339"/>
      <c r="SXS137" s="1339"/>
      <c r="SXT137" s="1339"/>
      <c r="SXU137" s="1339"/>
      <c r="SXV137" s="1339"/>
      <c r="SXW137" s="1339"/>
      <c r="SXX137" s="1339"/>
      <c r="SXY137" s="1339"/>
      <c r="SXZ137" s="1339"/>
      <c r="SYA137" s="1339"/>
      <c r="SYB137" s="1339"/>
      <c r="SYC137" s="1339"/>
      <c r="SYD137" s="1339"/>
      <c r="SYE137" s="1339"/>
      <c r="SYF137" s="1339"/>
      <c r="SYG137" s="1339"/>
      <c r="SYH137" s="1339"/>
      <c r="SYI137" s="1339"/>
      <c r="SYJ137" s="1339"/>
      <c r="SYK137" s="1339"/>
      <c r="SYL137" s="1339"/>
      <c r="SYM137" s="1339"/>
      <c r="SYN137" s="1339"/>
      <c r="SYO137" s="1339"/>
      <c r="SYP137" s="1339"/>
      <c r="SYQ137" s="1339"/>
      <c r="SYR137" s="1339"/>
      <c r="SYS137" s="1339"/>
      <c r="SYT137" s="1339"/>
      <c r="SYU137" s="1339"/>
      <c r="SYV137" s="1339"/>
      <c r="SYW137" s="1339"/>
      <c r="SYX137" s="1339"/>
      <c r="SYY137" s="1339"/>
      <c r="SYZ137" s="1339"/>
      <c r="SZA137" s="1339"/>
      <c r="SZB137" s="1339"/>
      <c r="SZC137" s="1339"/>
      <c r="SZD137" s="1339"/>
      <c r="SZE137" s="1339"/>
      <c r="SZF137" s="1339"/>
      <c r="SZG137" s="1339"/>
      <c r="SZH137" s="1339"/>
      <c r="SZI137" s="1339"/>
      <c r="SZJ137" s="1339"/>
      <c r="SZK137" s="1339"/>
      <c r="SZL137" s="1339"/>
      <c r="SZM137" s="1339"/>
      <c r="SZN137" s="1339"/>
      <c r="SZO137" s="1339"/>
      <c r="SZP137" s="1339"/>
      <c r="SZQ137" s="1339"/>
      <c r="SZR137" s="1339"/>
      <c r="SZS137" s="1339"/>
      <c r="SZT137" s="1339"/>
      <c r="SZU137" s="1339"/>
      <c r="SZV137" s="1339"/>
      <c r="SZW137" s="1339"/>
      <c r="SZX137" s="1339"/>
      <c r="SZY137" s="1339"/>
      <c r="SZZ137" s="1339"/>
      <c r="TAA137" s="1339"/>
      <c r="TAB137" s="1339"/>
      <c r="TAC137" s="1339"/>
      <c r="TAD137" s="1339"/>
      <c r="TAE137" s="1339"/>
      <c r="TAF137" s="1339"/>
      <c r="TAG137" s="1339"/>
      <c r="TAH137" s="1339"/>
      <c r="TAI137" s="1339"/>
      <c r="TAJ137" s="1339"/>
      <c r="TAK137" s="1339"/>
      <c r="TAL137" s="1339"/>
      <c r="TAM137" s="1339"/>
      <c r="TAN137" s="1339"/>
      <c r="TAO137" s="1339"/>
      <c r="TAP137" s="1339"/>
      <c r="TAQ137" s="1339"/>
      <c r="TAR137" s="1339"/>
      <c r="TAS137" s="1339"/>
      <c r="TAT137" s="1339"/>
      <c r="TAU137" s="1339"/>
      <c r="TAV137" s="1339"/>
      <c r="TAW137" s="1339"/>
      <c r="TAX137" s="1339"/>
      <c r="TAY137" s="1339"/>
      <c r="TAZ137" s="1339"/>
      <c r="TBA137" s="1339"/>
      <c r="TBB137" s="1339"/>
      <c r="TBC137" s="1339"/>
      <c r="TBD137" s="1339"/>
      <c r="TBE137" s="1339"/>
      <c r="TBF137" s="1339"/>
      <c r="TBG137" s="1339"/>
      <c r="TBH137" s="1339"/>
      <c r="TBI137" s="1339"/>
      <c r="TBJ137" s="1339"/>
      <c r="TBK137" s="1339"/>
      <c r="TBL137" s="1339"/>
      <c r="TBM137" s="1339"/>
      <c r="TBN137" s="1339"/>
      <c r="TBO137" s="1339"/>
      <c r="TBP137" s="1339"/>
      <c r="TBQ137" s="1339"/>
      <c r="TBR137" s="1339"/>
      <c r="TBS137" s="1339"/>
      <c r="TBT137" s="1339"/>
      <c r="TBU137" s="1339"/>
      <c r="TBV137" s="1339"/>
      <c r="TBW137" s="1339"/>
      <c r="TBX137" s="1339"/>
      <c r="TBY137" s="1339"/>
      <c r="TBZ137" s="1339"/>
      <c r="TCA137" s="1339"/>
      <c r="TCB137" s="1339"/>
      <c r="TCC137" s="1339"/>
      <c r="TCD137" s="1339"/>
      <c r="TCE137" s="1339"/>
      <c r="TCF137" s="1339"/>
      <c r="TCG137" s="1339"/>
      <c r="TCH137" s="1339"/>
      <c r="TCI137" s="1339"/>
      <c r="TCJ137" s="1339"/>
      <c r="TCK137" s="1339"/>
      <c r="TCL137" s="1339"/>
      <c r="TCM137" s="1339"/>
      <c r="TCN137" s="1339"/>
      <c r="TCO137" s="1339"/>
      <c r="TCP137" s="1339"/>
      <c r="TCQ137" s="1339"/>
      <c r="TCR137" s="1339"/>
      <c r="TCS137" s="1339"/>
      <c r="TCT137" s="1339"/>
      <c r="TCU137" s="1339"/>
      <c r="TCV137" s="1339"/>
      <c r="TCW137" s="1339"/>
      <c r="TCX137" s="1339"/>
      <c r="TCY137" s="1339"/>
      <c r="TCZ137" s="1339"/>
      <c r="TDA137" s="1339"/>
      <c r="TDB137" s="1339"/>
      <c r="TDC137" s="1339"/>
      <c r="TDD137" s="1339"/>
      <c r="TDE137" s="1339"/>
      <c r="TDF137" s="1339"/>
      <c r="TDG137" s="1339"/>
      <c r="TDH137" s="1339"/>
      <c r="TDI137" s="1339"/>
      <c r="TDJ137" s="1339"/>
      <c r="TDK137" s="1339"/>
      <c r="TDL137" s="1339"/>
      <c r="TDM137" s="1339"/>
      <c r="TDN137" s="1339"/>
      <c r="TDO137" s="1339"/>
      <c r="TDP137" s="1339"/>
      <c r="TDQ137" s="1339"/>
      <c r="TDR137" s="1339"/>
      <c r="TDS137" s="1339"/>
      <c r="TDT137" s="1339"/>
      <c r="TDU137" s="1339"/>
      <c r="TDV137" s="1339"/>
      <c r="TDW137" s="1339"/>
      <c r="TDX137" s="1339"/>
      <c r="TDY137" s="1339"/>
      <c r="TDZ137" s="1339"/>
      <c r="TEA137" s="1339"/>
      <c r="TEB137" s="1339"/>
      <c r="TEC137" s="1339"/>
      <c r="TED137" s="1339"/>
      <c r="TEE137" s="1339"/>
      <c r="TEF137" s="1339"/>
      <c r="TEG137" s="1339"/>
      <c r="TEH137" s="1339"/>
      <c r="TEI137" s="1339"/>
      <c r="TEJ137" s="1339"/>
      <c r="TEK137" s="1339"/>
      <c r="TEL137" s="1339"/>
      <c r="TEM137" s="1339"/>
      <c r="TEN137" s="1339"/>
      <c r="TEO137" s="1339"/>
      <c r="TEP137" s="1339"/>
      <c r="TEQ137" s="1339"/>
      <c r="TER137" s="1339"/>
      <c r="TES137" s="1339"/>
      <c r="TET137" s="1339"/>
      <c r="TEU137" s="1339"/>
      <c r="TEV137" s="1339"/>
      <c r="TEW137" s="1339"/>
      <c r="TEX137" s="1339"/>
      <c r="TEY137" s="1339"/>
      <c r="TEZ137" s="1339"/>
      <c r="TFA137" s="1339"/>
      <c r="TFB137" s="1339"/>
      <c r="TFC137" s="1339"/>
      <c r="TFD137" s="1339"/>
      <c r="TFE137" s="1339"/>
      <c r="TFF137" s="1339"/>
      <c r="TFG137" s="1339"/>
      <c r="TFH137" s="1339"/>
      <c r="TFI137" s="1339"/>
      <c r="TFJ137" s="1339"/>
      <c r="TFK137" s="1339"/>
      <c r="TFL137" s="1339"/>
      <c r="TFM137" s="1339"/>
      <c r="TFN137" s="1339"/>
      <c r="TFO137" s="1339"/>
      <c r="TFP137" s="1339"/>
      <c r="TFQ137" s="1339"/>
      <c r="TFR137" s="1339"/>
      <c r="TFS137" s="1339"/>
      <c r="TFT137" s="1339"/>
      <c r="TFU137" s="1339"/>
      <c r="TFV137" s="1339"/>
      <c r="TFW137" s="1339"/>
      <c r="TFX137" s="1339"/>
      <c r="TFY137" s="1339"/>
      <c r="TFZ137" s="1339"/>
      <c r="TGA137" s="1339"/>
      <c r="TGB137" s="1339"/>
      <c r="TGC137" s="1339"/>
      <c r="TGD137" s="1339"/>
      <c r="TGE137" s="1339"/>
      <c r="TGF137" s="1339"/>
      <c r="TGG137" s="1339"/>
      <c r="TGH137" s="1339"/>
      <c r="TGI137" s="1339"/>
      <c r="TGJ137" s="1339"/>
      <c r="TGK137" s="1339"/>
      <c r="TGL137" s="1339"/>
      <c r="TGM137" s="1339"/>
      <c r="TGN137" s="1339"/>
      <c r="TGO137" s="1339"/>
      <c r="TGP137" s="1339"/>
      <c r="TGQ137" s="1339"/>
      <c r="TGR137" s="1339"/>
      <c r="TGS137" s="1339"/>
      <c r="TGT137" s="1339"/>
      <c r="TGU137" s="1339"/>
      <c r="TGV137" s="1339"/>
      <c r="TGW137" s="1339"/>
      <c r="TGX137" s="1339"/>
      <c r="TGY137" s="1339"/>
      <c r="TGZ137" s="1339"/>
      <c r="THA137" s="1339"/>
      <c r="THB137" s="1339"/>
      <c r="THC137" s="1339"/>
      <c r="THD137" s="1339"/>
      <c r="THE137" s="1339"/>
      <c r="THF137" s="1339"/>
      <c r="THG137" s="1339"/>
      <c r="THH137" s="1339"/>
      <c r="THI137" s="1339"/>
      <c r="THJ137" s="1339"/>
      <c r="THK137" s="1339"/>
      <c r="THL137" s="1339"/>
      <c r="THM137" s="1339"/>
      <c r="THN137" s="1339"/>
      <c r="THO137" s="1339"/>
      <c r="THP137" s="1339"/>
      <c r="THQ137" s="1339"/>
      <c r="THR137" s="1339"/>
      <c r="THS137" s="1339"/>
      <c r="THT137" s="1339"/>
      <c r="THU137" s="1339"/>
      <c r="THV137" s="1339"/>
      <c r="THW137" s="1339"/>
      <c r="THX137" s="1339"/>
      <c r="THY137" s="1339"/>
      <c r="THZ137" s="1339"/>
      <c r="TIA137" s="1339"/>
      <c r="TIB137" s="1339"/>
      <c r="TIC137" s="1339"/>
      <c r="TID137" s="1339"/>
      <c r="TIE137" s="1339"/>
      <c r="TIF137" s="1339"/>
      <c r="TIG137" s="1339"/>
      <c r="TIH137" s="1339"/>
      <c r="TII137" s="1339"/>
      <c r="TIJ137" s="1339"/>
      <c r="TIK137" s="1339"/>
      <c r="TIL137" s="1339"/>
      <c r="TIM137" s="1339"/>
      <c r="TIN137" s="1339"/>
      <c r="TIO137" s="1339"/>
      <c r="TIP137" s="1339"/>
      <c r="TIQ137" s="1339"/>
      <c r="TIR137" s="1339"/>
      <c r="TIS137" s="1339"/>
      <c r="TIT137" s="1339"/>
      <c r="TIU137" s="1339"/>
      <c r="TIV137" s="1339"/>
      <c r="TIW137" s="1339"/>
      <c r="TIX137" s="1339"/>
      <c r="TIY137" s="1339"/>
      <c r="TIZ137" s="1339"/>
      <c r="TJA137" s="1339"/>
      <c r="TJB137" s="1339"/>
      <c r="TJC137" s="1339"/>
      <c r="TJD137" s="1339"/>
      <c r="TJE137" s="1339"/>
      <c r="TJF137" s="1339"/>
      <c r="TJG137" s="1339"/>
      <c r="TJH137" s="1339"/>
      <c r="TJI137" s="1339"/>
      <c r="TJJ137" s="1339"/>
      <c r="TJK137" s="1339"/>
      <c r="TJL137" s="1339"/>
      <c r="TJM137" s="1339"/>
      <c r="TJN137" s="1339"/>
      <c r="TJO137" s="1339"/>
      <c r="TJP137" s="1339"/>
      <c r="TJQ137" s="1339"/>
      <c r="TJR137" s="1339"/>
      <c r="TJS137" s="1339"/>
      <c r="TJT137" s="1339"/>
      <c r="TJU137" s="1339"/>
      <c r="TJV137" s="1339"/>
      <c r="TJW137" s="1339"/>
      <c r="TJX137" s="1339"/>
      <c r="TJY137" s="1339"/>
      <c r="TJZ137" s="1339"/>
      <c r="TKA137" s="1339"/>
      <c r="TKB137" s="1339"/>
      <c r="TKC137" s="1339"/>
      <c r="TKD137" s="1339"/>
      <c r="TKE137" s="1339"/>
      <c r="TKF137" s="1339"/>
      <c r="TKG137" s="1339"/>
      <c r="TKH137" s="1339"/>
      <c r="TKI137" s="1339"/>
      <c r="TKJ137" s="1339"/>
      <c r="TKK137" s="1339"/>
      <c r="TKL137" s="1339"/>
      <c r="TKM137" s="1339"/>
      <c r="TKN137" s="1339"/>
      <c r="TKO137" s="1339"/>
      <c r="TKP137" s="1339"/>
      <c r="TKQ137" s="1339"/>
      <c r="TKR137" s="1339"/>
      <c r="TKS137" s="1339"/>
      <c r="TKT137" s="1339"/>
      <c r="TKU137" s="1339"/>
      <c r="TKV137" s="1339"/>
      <c r="TKW137" s="1339"/>
      <c r="TKX137" s="1339"/>
      <c r="TKY137" s="1339"/>
      <c r="TKZ137" s="1339"/>
      <c r="TLA137" s="1339"/>
      <c r="TLB137" s="1339"/>
      <c r="TLC137" s="1339"/>
      <c r="TLD137" s="1339"/>
      <c r="TLE137" s="1339"/>
      <c r="TLF137" s="1339"/>
      <c r="TLG137" s="1339"/>
      <c r="TLH137" s="1339"/>
      <c r="TLI137" s="1339"/>
      <c r="TLJ137" s="1339"/>
      <c r="TLK137" s="1339"/>
      <c r="TLL137" s="1339"/>
      <c r="TLM137" s="1339"/>
      <c r="TLN137" s="1339"/>
      <c r="TLO137" s="1339"/>
      <c r="TLP137" s="1339"/>
      <c r="TLQ137" s="1339"/>
      <c r="TLR137" s="1339"/>
      <c r="TLS137" s="1339"/>
      <c r="TLT137" s="1339"/>
      <c r="TLU137" s="1339"/>
      <c r="TLV137" s="1339"/>
      <c r="TLW137" s="1339"/>
      <c r="TLX137" s="1339"/>
      <c r="TLY137" s="1339"/>
      <c r="TLZ137" s="1339"/>
      <c r="TMA137" s="1339"/>
      <c r="TMB137" s="1339"/>
      <c r="TMC137" s="1339"/>
      <c r="TMD137" s="1339"/>
      <c r="TME137" s="1339"/>
      <c r="TMF137" s="1339"/>
      <c r="TMG137" s="1339"/>
      <c r="TMH137" s="1339"/>
      <c r="TMI137" s="1339"/>
      <c r="TMJ137" s="1339"/>
      <c r="TMK137" s="1339"/>
      <c r="TML137" s="1339"/>
      <c r="TMM137" s="1339"/>
      <c r="TMN137" s="1339"/>
      <c r="TMO137" s="1339"/>
      <c r="TMP137" s="1339"/>
      <c r="TMQ137" s="1339"/>
      <c r="TMR137" s="1339"/>
      <c r="TMS137" s="1339"/>
      <c r="TMT137" s="1339"/>
      <c r="TMU137" s="1339"/>
      <c r="TMV137" s="1339"/>
      <c r="TMW137" s="1339"/>
      <c r="TMX137" s="1339"/>
      <c r="TMY137" s="1339"/>
      <c r="TMZ137" s="1339"/>
      <c r="TNA137" s="1339"/>
      <c r="TNB137" s="1339"/>
      <c r="TNC137" s="1339"/>
      <c r="TND137" s="1339"/>
      <c r="TNE137" s="1339"/>
      <c r="TNF137" s="1339"/>
      <c r="TNG137" s="1339"/>
      <c r="TNH137" s="1339"/>
      <c r="TNI137" s="1339"/>
      <c r="TNJ137" s="1339"/>
      <c r="TNK137" s="1339"/>
      <c r="TNL137" s="1339"/>
      <c r="TNM137" s="1339"/>
      <c r="TNN137" s="1339"/>
      <c r="TNO137" s="1339"/>
      <c r="TNP137" s="1339"/>
      <c r="TNQ137" s="1339"/>
      <c r="TNR137" s="1339"/>
      <c r="TNS137" s="1339"/>
      <c r="TNT137" s="1339"/>
      <c r="TNU137" s="1339"/>
      <c r="TNV137" s="1339"/>
      <c r="TNW137" s="1339"/>
      <c r="TNX137" s="1339"/>
      <c r="TNY137" s="1339"/>
      <c r="TNZ137" s="1339"/>
      <c r="TOA137" s="1339"/>
      <c r="TOB137" s="1339"/>
      <c r="TOC137" s="1339"/>
      <c r="TOD137" s="1339"/>
      <c r="TOE137" s="1339"/>
      <c r="TOF137" s="1339"/>
      <c r="TOG137" s="1339"/>
      <c r="TOH137" s="1339"/>
      <c r="TOI137" s="1339"/>
      <c r="TOJ137" s="1339"/>
      <c r="TOK137" s="1339"/>
      <c r="TOL137" s="1339"/>
      <c r="TOM137" s="1339"/>
      <c r="TON137" s="1339"/>
      <c r="TOO137" s="1339"/>
      <c r="TOP137" s="1339"/>
      <c r="TOQ137" s="1339"/>
      <c r="TOR137" s="1339"/>
      <c r="TOS137" s="1339"/>
      <c r="TOT137" s="1339"/>
      <c r="TOU137" s="1339"/>
      <c r="TOV137" s="1339"/>
      <c r="TOW137" s="1339"/>
      <c r="TOX137" s="1339"/>
      <c r="TOY137" s="1339"/>
      <c r="TOZ137" s="1339"/>
      <c r="TPA137" s="1339"/>
      <c r="TPB137" s="1339"/>
      <c r="TPC137" s="1339"/>
      <c r="TPD137" s="1339"/>
      <c r="TPE137" s="1339"/>
      <c r="TPF137" s="1339"/>
      <c r="TPG137" s="1339"/>
      <c r="TPH137" s="1339"/>
      <c r="TPI137" s="1339"/>
      <c r="TPJ137" s="1339"/>
      <c r="TPK137" s="1339"/>
      <c r="TPL137" s="1339"/>
      <c r="TPM137" s="1339"/>
      <c r="TPN137" s="1339"/>
      <c r="TPO137" s="1339"/>
      <c r="TPP137" s="1339"/>
      <c r="TPQ137" s="1339"/>
      <c r="TPR137" s="1339"/>
      <c r="TPS137" s="1339"/>
      <c r="TPT137" s="1339"/>
      <c r="TPU137" s="1339"/>
      <c r="TPV137" s="1339"/>
      <c r="TPW137" s="1339"/>
      <c r="TPX137" s="1339"/>
      <c r="TPY137" s="1339"/>
      <c r="TPZ137" s="1339"/>
      <c r="TQA137" s="1339"/>
      <c r="TQB137" s="1339"/>
      <c r="TQC137" s="1339"/>
      <c r="TQD137" s="1339"/>
      <c r="TQE137" s="1339"/>
      <c r="TQF137" s="1339"/>
      <c r="TQG137" s="1339"/>
      <c r="TQH137" s="1339"/>
      <c r="TQI137" s="1339"/>
      <c r="TQJ137" s="1339"/>
      <c r="TQK137" s="1339"/>
      <c r="TQL137" s="1339"/>
      <c r="TQM137" s="1339"/>
      <c r="TQN137" s="1339"/>
      <c r="TQO137" s="1339"/>
      <c r="TQP137" s="1339"/>
      <c r="TQQ137" s="1339"/>
      <c r="TQR137" s="1339"/>
      <c r="TQS137" s="1339"/>
      <c r="TQT137" s="1339"/>
      <c r="TQU137" s="1339"/>
      <c r="TQV137" s="1339"/>
      <c r="TQW137" s="1339"/>
      <c r="TQX137" s="1339"/>
      <c r="TQY137" s="1339"/>
      <c r="TQZ137" s="1339"/>
      <c r="TRA137" s="1339"/>
      <c r="TRB137" s="1339"/>
      <c r="TRC137" s="1339"/>
      <c r="TRD137" s="1339"/>
      <c r="TRE137" s="1339"/>
      <c r="TRF137" s="1339"/>
      <c r="TRG137" s="1339"/>
      <c r="TRH137" s="1339"/>
      <c r="TRI137" s="1339"/>
      <c r="TRJ137" s="1339"/>
      <c r="TRK137" s="1339"/>
      <c r="TRL137" s="1339"/>
      <c r="TRM137" s="1339"/>
      <c r="TRN137" s="1339"/>
      <c r="TRO137" s="1339"/>
      <c r="TRP137" s="1339"/>
      <c r="TRQ137" s="1339"/>
      <c r="TRR137" s="1339"/>
      <c r="TRS137" s="1339"/>
      <c r="TRT137" s="1339"/>
      <c r="TRU137" s="1339"/>
      <c r="TRV137" s="1339"/>
      <c r="TRW137" s="1339"/>
      <c r="TRX137" s="1339"/>
      <c r="TRY137" s="1339"/>
      <c r="TRZ137" s="1339"/>
      <c r="TSA137" s="1339"/>
      <c r="TSB137" s="1339"/>
      <c r="TSC137" s="1339"/>
      <c r="TSD137" s="1339"/>
      <c r="TSE137" s="1339"/>
      <c r="TSF137" s="1339"/>
      <c r="TSG137" s="1339"/>
      <c r="TSH137" s="1339"/>
      <c r="TSI137" s="1339"/>
      <c r="TSJ137" s="1339"/>
      <c r="TSK137" s="1339"/>
      <c r="TSL137" s="1339"/>
      <c r="TSM137" s="1339"/>
      <c r="TSN137" s="1339"/>
      <c r="TSO137" s="1339"/>
      <c r="TSP137" s="1339"/>
      <c r="TSQ137" s="1339"/>
      <c r="TSR137" s="1339"/>
      <c r="TSS137" s="1339"/>
      <c r="TST137" s="1339"/>
      <c r="TSU137" s="1339"/>
      <c r="TSV137" s="1339"/>
      <c r="TSW137" s="1339"/>
      <c r="TSX137" s="1339"/>
      <c r="TSY137" s="1339"/>
      <c r="TSZ137" s="1339"/>
      <c r="TTA137" s="1339"/>
      <c r="TTB137" s="1339"/>
      <c r="TTC137" s="1339"/>
      <c r="TTD137" s="1339"/>
      <c r="TTE137" s="1339"/>
      <c r="TTF137" s="1339"/>
      <c r="TTG137" s="1339"/>
      <c r="TTH137" s="1339"/>
      <c r="TTI137" s="1339"/>
      <c r="TTJ137" s="1339"/>
      <c r="TTK137" s="1339"/>
      <c r="TTL137" s="1339"/>
      <c r="TTM137" s="1339"/>
      <c r="TTN137" s="1339"/>
      <c r="TTO137" s="1339"/>
      <c r="TTP137" s="1339"/>
      <c r="TTQ137" s="1339"/>
      <c r="TTR137" s="1339"/>
      <c r="TTS137" s="1339"/>
      <c r="TTT137" s="1339"/>
      <c r="TTU137" s="1339"/>
      <c r="TTV137" s="1339"/>
      <c r="TTW137" s="1339"/>
      <c r="TTX137" s="1339"/>
      <c r="TTY137" s="1339"/>
      <c r="TTZ137" s="1339"/>
      <c r="TUA137" s="1339"/>
      <c r="TUB137" s="1339"/>
      <c r="TUC137" s="1339"/>
      <c r="TUD137" s="1339"/>
      <c r="TUE137" s="1339"/>
      <c r="TUF137" s="1339"/>
      <c r="TUG137" s="1339"/>
      <c r="TUH137" s="1339"/>
      <c r="TUI137" s="1339"/>
      <c r="TUJ137" s="1339"/>
      <c r="TUK137" s="1339"/>
      <c r="TUL137" s="1339"/>
      <c r="TUM137" s="1339"/>
      <c r="TUN137" s="1339"/>
      <c r="TUO137" s="1339"/>
      <c r="TUP137" s="1339"/>
      <c r="TUQ137" s="1339"/>
      <c r="TUR137" s="1339"/>
      <c r="TUS137" s="1339"/>
      <c r="TUT137" s="1339"/>
      <c r="TUU137" s="1339"/>
      <c r="TUV137" s="1339"/>
      <c r="TUW137" s="1339"/>
      <c r="TUX137" s="1339"/>
      <c r="TUY137" s="1339"/>
      <c r="TUZ137" s="1339"/>
      <c r="TVA137" s="1339"/>
      <c r="TVB137" s="1339"/>
      <c r="TVC137" s="1339"/>
      <c r="TVD137" s="1339"/>
      <c r="TVE137" s="1339"/>
      <c r="TVF137" s="1339"/>
      <c r="TVG137" s="1339"/>
      <c r="TVH137" s="1339"/>
      <c r="TVI137" s="1339"/>
      <c r="TVJ137" s="1339"/>
      <c r="TVK137" s="1339"/>
      <c r="TVL137" s="1339"/>
      <c r="TVM137" s="1339"/>
      <c r="TVN137" s="1339"/>
      <c r="TVO137" s="1339"/>
      <c r="TVP137" s="1339"/>
      <c r="TVQ137" s="1339"/>
      <c r="TVR137" s="1339"/>
      <c r="TVS137" s="1339"/>
      <c r="TVT137" s="1339"/>
      <c r="TVU137" s="1339"/>
      <c r="TVV137" s="1339"/>
      <c r="TVW137" s="1339"/>
      <c r="TVX137" s="1339"/>
      <c r="TVY137" s="1339"/>
      <c r="TVZ137" s="1339"/>
      <c r="TWA137" s="1339"/>
      <c r="TWB137" s="1339"/>
      <c r="TWC137" s="1339"/>
      <c r="TWD137" s="1339"/>
      <c r="TWE137" s="1339"/>
      <c r="TWF137" s="1339"/>
      <c r="TWG137" s="1339"/>
      <c r="TWH137" s="1339"/>
      <c r="TWI137" s="1339"/>
      <c r="TWJ137" s="1339"/>
      <c r="TWK137" s="1339"/>
      <c r="TWL137" s="1339"/>
      <c r="TWM137" s="1339"/>
      <c r="TWN137" s="1339"/>
      <c r="TWO137" s="1339"/>
      <c r="TWP137" s="1339"/>
      <c r="TWQ137" s="1339"/>
      <c r="TWR137" s="1339"/>
      <c r="TWS137" s="1339"/>
      <c r="TWT137" s="1339"/>
      <c r="TWU137" s="1339"/>
      <c r="TWV137" s="1339"/>
      <c r="TWW137" s="1339"/>
      <c r="TWX137" s="1339"/>
      <c r="TWY137" s="1339"/>
      <c r="TWZ137" s="1339"/>
      <c r="TXA137" s="1339"/>
      <c r="TXB137" s="1339"/>
      <c r="TXC137" s="1339"/>
      <c r="TXD137" s="1339"/>
      <c r="TXE137" s="1339"/>
      <c r="TXF137" s="1339"/>
      <c r="TXG137" s="1339"/>
      <c r="TXH137" s="1339"/>
      <c r="TXI137" s="1339"/>
      <c r="TXJ137" s="1339"/>
      <c r="TXK137" s="1339"/>
      <c r="TXL137" s="1339"/>
      <c r="TXM137" s="1339"/>
      <c r="TXN137" s="1339"/>
      <c r="TXO137" s="1339"/>
      <c r="TXP137" s="1339"/>
      <c r="TXQ137" s="1339"/>
      <c r="TXR137" s="1339"/>
      <c r="TXS137" s="1339"/>
      <c r="TXT137" s="1339"/>
      <c r="TXU137" s="1339"/>
      <c r="TXV137" s="1339"/>
      <c r="TXW137" s="1339"/>
      <c r="TXX137" s="1339"/>
      <c r="TXY137" s="1339"/>
      <c r="TXZ137" s="1339"/>
      <c r="TYA137" s="1339"/>
      <c r="TYB137" s="1339"/>
      <c r="TYC137" s="1339"/>
      <c r="TYD137" s="1339"/>
      <c r="TYE137" s="1339"/>
      <c r="TYF137" s="1339"/>
      <c r="TYG137" s="1339"/>
      <c r="TYH137" s="1339"/>
      <c r="TYI137" s="1339"/>
      <c r="TYJ137" s="1339"/>
      <c r="TYK137" s="1339"/>
      <c r="TYL137" s="1339"/>
      <c r="TYM137" s="1339"/>
      <c r="TYN137" s="1339"/>
      <c r="TYO137" s="1339"/>
      <c r="TYP137" s="1339"/>
      <c r="TYQ137" s="1339"/>
      <c r="TYR137" s="1339"/>
      <c r="TYS137" s="1339"/>
      <c r="TYT137" s="1339"/>
      <c r="TYU137" s="1339"/>
      <c r="TYV137" s="1339"/>
      <c r="TYW137" s="1339"/>
      <c r="TYX137" s="1339"/>
      <c r="TYY137" s="1339"/>
      <c r="TYZ137" s="1339"/>
      <c r="TZA137" s="1339"/>
      <c r="TZB137" s="1339"/>
      <c r="TZC137" s="1339"/>
      <c r="TZD137" s="1339"/>
      <c r="TZE137" s="1339"/>
      <c r="TZF137" s="1339"/>
      <c r="TZG137" s="1339"/>
      <c r="TZH137" s="1339"/>
      <c r="TZI137" s="1339"/>
      <c r="TZJ137" s="1339"/>
      <c r="TZK137" s="1339"/>
      <c r="TZL137" s="1339"/>
      <c r="TZM137" s="1339"/>
      <c r="TZN137" s="1339"/>
      <c r="TZO137" s="1339"/>
      <c r="TZP137" s="1339"/>
      <c r="TZQ137" s="1339"/>
      <c r="TZR137" s="1339"/>
      <c r="TZS137" s="1339"/>
      <c r="TZT137" s="1339"/>
      <c r="TZU137" s="1339"/>
      <c r="TZV137" s="1339"/>
      <c r="TZW137" s="1339"/>
      <c r="TZX137" s="1339"/>
      <c r="TZY137" s="1339"/>
      <c r="TZZ137" s="1339"/>
      <c r="UAA137" s="1339"/>
      <c r="UAB137" s="1339"/>
      <c r="UAC137" s="1339"/>
      <c r="UAD137" s="1339"/>
      <c r="UAE137" s="1339"/>
      <c r="UAF137" s="1339"/>
      <c r="UAG137" s="1339"/>
      <c r="UAH137" s="1339"/>
      <c r="UAI137" s="1339"/>
      <c r="UAJ137" s="1339"/>
      <c r="UAK137" s="1339"/>
      <c r="UAL137" s="1339"/>
      <c r="UAM137" s="1339"/>
      <c r="UAN137" s="1339"/>
      <c r="UAO137" s="1339"/>
      <c r="UAP137" s="1339"/>
      <c r="UAQ137" s="1339"/>
      <c r="UAR137" s="1339"/>
      <c r="UAS137" s="1339"/>
      <c r="UAT137" s="1339"/>
      <c r="UAU137" s="1339"/>
      <c r="UAV137" s="1339"/>
      <c r="UAW137" s="1339"/>
      <c r="UAX137" s="1339"/>
      <c r="UAY137" s="1339"/>
      <c r="UAZ137" s="1339"/>
      <c r="UBA137" s="1339"/>
      <c r="UBB137" s="1339"/>
      <c r="UBC137" s="1339"/>
      <c r="UBD137" s="1339"/>
      <c r="UBE137" s="1339"/>
      <c r="UBF137" s="1339"/>
      <c r="UBG137" s="1339"/>
      <c r="UBH137" s="1339"/>
      <c r="UBI137" s="1339"/>
      <c r="UBJ137" s="1339"/>
      <c r="UBK137" s="1339"/>
      <c r="UBL137" s="1339"/>
      <c r="UBM137" s="1339"/>
      <c r="UBN137" s="1339"/>
      <c r="UBO137" s="1339"/>
      <c r="UBP137" s="1339"/>
      <c r="UBQ137" s="1339"/>
      <c r="UBR137" s="1339"/>
      <c r="UBS137" s="1339"/>
      <c r="UBT137" s="1339"/>
      <c r="UBU137" s="1339"/>
      <c r="UBV137" s="1339"/>
      <c r="UBW137" s="1339"/>
      <c r="UBX137" s="1339"/>
      <c r="UBY137" s="1339"/>
      <c r="UBZ137" s="1339"/>
      <c r="UCA137" s="1339"/>
      <c r="UCB137" s="1339"/>
      <c r="UCC137" s="1339"/>
      <c r="UCD137" s="1339"/>
      <c r="UCE137" s="1339"/>
      <c r="UCF137" s="1339"/>
      <c r="UCG137" s="1339"/>
      <c r="UCH137" s="1339"/>
      <c r="UCI137" s="1339"/>
      <c r="UCJ137" s="1339"/>
      <c r="UCK137" s="1339"/>
      <c r="UCL137" s="1339"/>
      <c r="UCM137" s="1339"/>
      <c r="UCN137" s="1339"/>
      <c r="UCO137" s="1339"/>
      <c r="UCP137" s="1339"/>
      <c r="UCQ137" s="1339"/>
      <c r="UCR137" s="1339"/>
      <c r="UCS137" s="1339"/>
      <c r="UCT137" s="1339"/>
      <c r="UCU137" s="1339"/>
      <c r="UCV137" s="1339"/>
      <c r="UCW137" s="1339"/>
      <c r="UCX137" s="1339"/>
      <c r="UCY137" s="1339"/>
      <c r="UCZ137" s="1339"/>
      <c r="UDA137" s="1339"/>
      <c r="UDB137" s="1339"/>
      <c r="UDC137" s="1339"/>
      <c r="UDD137" s="1339"/>
      <c r="UDE137" s="1339"/>
      <c r="UDF137" s="1339"/>
      <c r="UDG137" s="1339"/>
      <c r="UDH137" s="1339"/>
      <c r="UDI137" s="1339"/>
      <c r="UDJ137" s="1339"/>
      <c r="UDK137" s="1339"/>
      <c r="UDL137" s="1339"/>
      <c r="UDM137" s="1339"/>
      <c r="UDN137" s="1339"/>
      <c r="UDO137" s="1339"/>
      <c r="UDP137" s="1339"/>
      <c r="UDQ137" s="1339"/>
      <c r="UDR137" s="1339"/>
      <c r="UDS137" s="1339"/>
      <c r="UDT137" s="1339"/>
      <c r="UDU137" s="1339"/>
      <c r="UDV137" s="1339"/>
      <c r="UDW137" s="1339"/>
      <c r="UDX137" s="1339"/>
      <c r="UDY137" s="1339"/>
      <c r="UDZ137" s="1339"/>
      <c r="UEA137" s="1339"/>
      <c r="UEB137" s="1339"/>
      <c r="UEC137" s="1339"/>
      <c r="UED137" s="1339"/>
      <c r="UEE137" s="1339"/>
      <c r="UEF137" s="1339"/>
      <c r="UEG137" s="1339"/>
      <c r="UEH137" s="1339"/>
      <c r="UEI137" s="1339"/>
      <c r="UEJ137" s="1339"/>
      <c r="UEK137" s="1339"/>
      <c r="UEL137" s="1339"/>
      <c r="UEM137" s="1339"/>
      <c r="UEN137" s="1339"/>
      <c r="UEO137" s="1339"/>
      <c r="UEP137" s="1339"/>
      <c r="UEQ137" s="1339"/>
      <c r="UER137" s="1339"/>
      <c r="UES137" s="1339"/>
      <c r="UET137" s="1339"/>
      <c r="UEU137" s="1339"/>
      <c r="UEV137" s="1339"/>
      <c r="UEW137" s="1339"/>
      <c r="UEX137" s="1339"/>
      <c r="UEY137" s="1339"/>
      <c r="UEZ137" s="1339"/>
      <c r="UFA137" s="1339"/>
      <c r="UFB137" s="1339"/>
      <c r="UFC137" s="1339"/>
      <c r="UFD137" s="1339"/>
      <c r="UFE137" s="1339"/>
      <c r="UFF137" s="1339"/>
      <c r="UFG137" s="1339"/>
      <c r="UFH137" s="1339"/>
      <c r="UFI137" s="1339"/>
      <c r="UFJ137" s="1339"/>
      <c r="UFK137" s="1339"/>
      <c r="UFL137" s="1339"/>
      <c r="UFM137" s="1339"/>
      <c r="UFN137" s="1339"/>
      <c r="UFO137" s="1339"/>
      <c r="UFP137" s="1339"/>
      <c r="UFQ137" s="1339"/>
      <c r="UFR137" s="1339"/>
      <c r="UFS137" s="1339"/>
      <c r="UFT137" s="1339"/>
      <c r="UFU137" s="1339"/>
      <c r="UFV137" s="1339"/>
      <c r="UFW137" s="1339"/>
      <c r="UFX137" s="1339"/>
      <c r="UFY137" s="1339"/>
      <c r="UFZ137" s="1339"/>
      <c r="UGA137" s="1339"/>
      <c r="UGB137" s="1339"/>
      <c r="UGC137" s="1339"/>
      <c r="UGD137" s="1339"/>
      <c r="UGE137" s="1339"/>
      <c r="UGF137" s="1339"/>
      <c r="UGG137" s="1339"/>
      <c r="UGH137" s="1339"/>
      <c r="UGI137" s="1339"/>
      <c r="UGJ137" s="1339"/>
      <c r="UGK137" s="1339"/>
      <c r="UGL137" s="1339"/>
      <c r="UGM137" s="1339"/>
      <c r="UGN137" s="1339"/>
      <c r="UGO137" s="1339"/>
      <c r="UGP137" s="1339"/>
      <c r="UGQ137" s="1339"/>
      <c r="UGR137" s="1339"/>
      <c r="UGS137" s="1339"/>
      <c r="UGT137" s="1339"/>
      <c r="UGU137" s="1339"/>
      <c r="UGV137" s="1339"/>
      <c r="UGW137" s="1339"/>
      <c r="UGX137" s="1339"/>
      <c r="UGY137" s="1339"/>
      <c r="UGZ137" s="1339"/>
      <c r="UHA137" s="1339"/>
      <c r="UHB137" s="1339"/>
      <c r="UHC137" s="1339"/>
      <c r="UHD137" s="1339"/>
      <c r="UHE137" s="1339"/>
      <c r="UHF137" s="1339"/>
      <c r="UHG137" s="1339"/>
      <c r="UHH137" s="1339"/>
      <c r="UHI137" s="1339"/>
      <c r="UHJ137" s="1339"/>
      <c r="UHK137" s="1339"/>
      <c r="UHL137" s="1339"/>
      <c r="UHM137" s="1339"/>
      <c r="UHN137" s="1339"/>
      <c r="UHO137" s="1339"/>
      <c r="UHP137" s="1339"/>
      <c r="UHQ137" s="1339"/>
      <c r="UHR137" s="1339"/>
      <c r="UHS137" s="1339"/>
      <c r="UHT137" s="1339"/>
      <c r="UHU137" s="1339"/>
      <c r="UHV137" s="1339"/>
      <c r="UHW137" s="1339"/>
      <c r="UHX137" s="1339"/>
      <c r="UHY137" s="1339"/>
      <c r="UHZ137" s="1339"/>
      <c r="UIA137" s="1339"/>
      <c r="UIB137" s="1339"/>
      <c r="UIC137" s="1339"/>
      <c r="UID137" s="1339"/>
      <c r="UIE137" s="1339"/>
      <c r="UIF137" s="1339"/>
      <c r="UIG137" s="1339"/>
      <c r="UIH137" s="1339"/>
      <c r="UII137" s="1339"/>
      <c r="UIJ137" s="1339"/>
      <c r="UIK137" s="1339"/>
      <c r="UIL137" s="1339"/>
      <c r="UIM137" s="1339"/>
      <c r="UIN137" s="1339"/>
      <c r="UIO137" s="1339"/>
      <c r="UIP137" s="1339"/>
      <c r="UIQ137" s="1339"/>
      <c r="UIR137" s="1339"/>
      <c r="UIS137" s="1339"/>
      <c r="UIT137" s="1339"/>
      <c r="UIU137" s="1339"/>
      <c r="UIV137" s="1339"/>
      <c r="UIW137" s="1339"/>
      <c r="UIX137" s="1339"/>
      <c r="UIY137" s="1339"/>
      <c r="UIZ137" s="1339"/>
      <c r="UJA137" s="1339"/>
      <c r="UJB137" s="1339"/>
      <c r="UJC137" s="1339"/>
      <c r="UJD137" s="1339"/>
      <c r="UJE137" s="1339"/>
      <c r="UJF137" s="1339"/>
      <c r="UJG137" s="1339"/>
      <c r="UJH137" s="1339"/>
      <c r="UJI137" s="1339"/>
      <c r="UJJ137" s="1339"/>
      <c r="UJK137" s="1339"/>
      <c r="UJL137" s="1339"/>
      <c r="UJM137" s="1339"/>
      <c r="UJN137" s="1339"/>
      <c r="UJO137" s="1339"/>
      <c r="UJP137" s="1339"/>
      <c r="UJQ137" s="1339"/>
      <c r="UJR137" s="1339"/>
      <c r="UJS137" s="1339"/>
      <c r="UJT137" s="1339"/>
      <c r="UJU137" s="1339"/>
      <c r="UJV137" s="1339"/>
      <c r="UJW137" s="1339"/>
      <c r="UJX137" s="1339"/>
      <c r="UJY137" s="1339"/>
      <c r="UJZ137" s="1339"/>
      <c r="UKA137" s="1339"/>
      <c r="UKB137" s="1339"/>
      <c r="UKC137" s="1339"/>
      <c r="UKD137" s="1339"/>
      <c r="UKE137" s="1339"/>
      <c r="UKF137" s="1339"/>
      <c r="UKG137" s="1339"/>
      <c r="UKH137" s="1339"/>
      <c r="UKI137" s="1339"/>
      <c r="UKJ137" s="1339"/>
      <c r="UKK137" s="1339"/>
      <c r="UKL137" s="1339"/>
      <c r="UKM137" s="1339"/>
      <c r="UKN137" s="1339"/>
      <c r="UKO137" s="1339"/>
      <c r="UKP137" s="1339"/>
      <c r="UKQ137" s="1339"/>
      <c r="UKR137" s="1339"/>
      <c r="UKS137" s="1339"/>
      <c r="UKT137" s="1339"/>
      <c r="UKU137" s="1339"/>
      <c r="UKV137" s="1339"/>
      <c r="UKW137" s="1339"/>
      <c r="UKX137" s="1339"/>
      <c r="UKY137" s="1339"/>
      <c r="UKZ137" s="1339"/>
      <c r="ULA137" s="1339"/>
      <c r="ULB137" s="1339"/>
      <c r="ULC137" s="1339"/>
      <c r="ULD137" s="1339"/>
      <c r="ULE137" s="1339"/>
      <c r="ULF137" s="1339"/>
      <c r="ULG137" s="1339"/>
      <c r="ULH137" s="1339"/>
      <c r="ULI137" s="1339"/>
      <c r="ULJ137" s="1339"/>
      <c r="ULK137" s="1339"/>
      <c r="ULL137" s="1339"/>
      <c r="ULM137" s="1339"/>
      <c r="ULN137" s="1339"/>
      <c r="ULO137" s="1339"/>
      <c r="ULP137" s="1339"/>
      <c r="ULQ137" s="1339"/>
      <c r="ULR137" s="1339"/>
      <c r="ULS137" s="1339"/>
      <c r="ULT137" s="1339"/>
      <c r="ULU137" s="1339"/>
      <c r="ULV137" s="1339"/>
      <c r="ULW137" s="1339"/>
      <c r="ULX137" s="1339"/>
      <c r="ULY137" s="1339"/>
      <c r="ULZ137" s="1339"/>
      <c r="UMA137" s="1339"/>
      <c r="UMB137" s="1339"/>
      <c r="UMC137" s="1339"/>
      <c r="UMD137" s="1339"/>
      <c r="UME137" s="1339"/>
      <c r="UMF137" s="1339"/>
      <c r="UMG137" s="1339"/>
      <c r="UMH137" s="1339"/>
      <c r="UMI137" s="1339"/>
      <c r="UMJ137" s="1339"/>
      <c r="UMK137" s="1339"/>
      <c r="UML137" s="1339"/>
      <c r="UMM137" s="1339"/>
      <c r="UMN137" s="1339"/>
      <c r="UMO137" s="1339"/>
      <c r="UMP137" s="1339"/>
      <c r="UMQ137" s="1339"/>
      <c r="UMR137" s="1339"/>
      <c r="UMS137" s="1339"/>
      <c r="UMT137" s="1339"/>
      <c r="UMU137" s="1339"/>
      <c r="UMV137" s="1339"/>
      <c r="UMW137" s="1339"/>
      <c r="UMX137" s="1339"/>
      <c r="UMY137" s="1339"/>
      <c r="UMZ137" s="1339"/>
      <c r="UNA137" s="1339"/>
      <c r="UNB137" s="1339"/>
      <c r="UNC137" s="1339"/>
      <c r="UND137" s="1339"/>
      <c r="UNE137" s="1339"/>
      <c r="UNF137" s="1339"/>
      <c r="UNG137" s="1339"/>
      <c r="UNH137" s="1339"/>
      <c r="UNI137" s="1339"/>
      <c r="UNJ137" s="1339"/>
      <c r="UNK137" s="1339"/>
      <c r="UNL137" s="1339"/>
      <c r="UNM137" s="1339"/>
      <c r="UNN137" s="1339"/>
      <c r="UNO137" s="1339"/>
      <c r="UNP137" s="1339"/>
      <c r="UNQ137" s="1339"/>
      <c r="UNR137" s="1339"/>
      <c r="UNS137" s="1339"/>
      <c r="UNT137" s="1339"/>
      <c r="UNU137" s="1339"/>
      <c r="UNV137" s="1339"/>
      <c r="UNW137" s="1339"/>
      <c r="UNX137" s="1339"/>
      <c r="UNY137" s="1339"/>
      <c r="UNZ137" s="1339"/>
      <c r="UOA137" s="1339"/>
      <c r="UOB137" s="1339"/>
      <c r="UOC137" s="1339"/>
      <c r="UOD137" s="1339"/>
      <c r="UOE137" s="1339"/>
      <c r="UOF137" s="1339"/>
      <c r="UOG137" s="1339"/>
      <c r="UOH137" s="1339"/>
      <c r="UOI137" s="1339"/>
      <c r="UOJ137" s="1339"/>
      <c r="UOK137" s="1339"/>
      <c r="UOL137" s="1339"/>
      <c r="UOM137" s="1339"/>
      <c r="UON137" s="1339"/>
      <c r="UOO137" s="1339"/>
      <c r="UOP137" s="1339"/>
      <c r="UOQ137" s="1339"/>
      <c r="UOR137" s="1339"/>
      <c r="UOS137" s="1339"/>
      <c r="UOT137" s="1339"/>
      <c r="UOU137" s="1339"/>
      <c r="UOV137" s="1339"/>
      <c r="UOW137" s="1339"/>
      <c r="UOX137" s="1339"/>
      <c r="UOY137" s="1339"/>
      <c r="UOZ137" s="1339"/>
      <c r="UPA137" s="1339"/>
      <c r="UPB137" s="1339"/>
      <c r="UPC137" s="1339"/>
      <c r="UPD137" s="1339"/>
      <c r="UPE137" s="1339"/>
      <c r="UPF137" s="1339"/>
      <c r="UPG137" s="1339"/>
      <c r="UPH137" s="1339"/>
      <c r="UPI137" s="1339"/>
      <c r="UPJ137" s="1339"/>
      <c r="UPK137" s="1339"/>
      <c r="UPL137" s="1339"/>
      <c r="UPM137" s="1339"/>
      <c r="UPN137" s="1339"/>
      <c r="UPO137" s="1339"/>
      <c r="UPP137" s="1339"/>
      <c r="UPQ137" s="1339"/>
      <c r="UPR137" s="1339"/>
      <c r="UPS137" s="1339"/>
      <c r="UPT137" s="1339"/>
      <c r="UPU137" s="1339"/>
      <c r="UPV137" s="1339"/>
      <c r="UPW137" s="1339"/>
      <c r="UPX137" s="1339"/>
      <c r="UPY137" s="1339"/>
      <c r="UPZ137" s="1339"/>
      <c r="UQA137" s="1339"/>
      <c r="UQB137" s="1339"/>
      <c r="UQC137" s="1339"/>
      <c r="UQD137" s="1339"/>
      <c r="UQE137" s="1339"/>
      <c r="UQF137" s="1339"/>
      <c r="UQG137" s="1339"/>
      <c r="UQH137" s="1339"/>
      <c r="UQI137" s="1339"/>
      <c r="UQJ137" s="1339"/>
      <c r="UQK137" s="1339"/>
      <c r="UQL137" s="1339"/>
      <c r="UQM137" s="1339"/>
      <c r="UQN137" s="1339"/>
      <c r="UQO137" s="1339"/>
      <c r="UQP137" s="1339"/>
      <c r="UQQ137" s="1339"/>
      <c r="UQR137" s="1339"/>
      <c r="UQS137" s="1339"/>
      <c r="UQT137" s="1339"/>
      <c r="UQU137" s="1339"/>
      <c r="UQV137" s="1339"/>
      <c r="UQW137" s="1339"/>
      <c r="UQX137" s="1339"/>
      <c r="UQY137" s="1339"/>
      <c r="UQZ137" s="1339"/>
      <c r="URA137" s="1339"/>
      <c r="URB137" s="1339"/>
      <c r="URC137" s="1339"/>
      <c r="URD137" s="1339"/>
      <c r="URE137" s="1339"/>
      <c r="URF137" s="1339"/>
      <c r="URG137" s="1339"/>
      <c r="URH137" s="1339"/>
      <c r="URI137" s="1339"/>
      <c r="URJ137" s="1339"/>
      <c r="URK137" s="1339"/>
      <c r="URL137" s="1339"/>
      <c r="URM137" s="1339"/>
      <c r="URN137" s="1339"/>
      <c r="URO137" s="1339"/>
      <c r="URP137" s="1339"/>
      <c r="URQ137" s="1339"/>
      <c r="URR137" s="1339"/>
      <c r="URS137" s="1339"/>
      <c r="URT137" s="1339"/>
      <c r="URU137" s="1339"/>
      <c r="URV137" s="1339"/>
      <c r="URW137" s="1339"/>
      <c r="URX137" s="1339"/>
      <c r="URY137" s="1339"/>
      <c r="URZ137" s="1339"/>
      <c r="USA137" s="1339"/>
      <c r="USB137" s="1339"/>
      <c r="USC137" s="1339"/>
      <c r="USD137" s="1339"/>
      <c r="USE137" s="1339"/>
      <c r="USF137" s="1339"/>
      <c r="USG137" s="1339"/>
      <c r="USH137" s="1339"/>
      <c r="USI137" s="1339"/>
      <c r="USJ137" s="1339"/>
      <c r="USK137" s="1339"/>
      <c r="USL137" s="1339"/>
      <c r="USM137" s="1339"/>
      <c r="USN137" s="1339"/>
      <c r="USO137" s="1339"/>
      <c r="USP137" s="1339"/>
      <c r="USQ137" s="1339"/>
      <c r="USR137" s="1339"/>
      <c r="USS137" s="1339"/>
      <c r="UST137" s="1339"/>
      <c r="USU137" s="1339"/>
      <c r="USV137" s="1339"/>
      <c r="USW137" s="1339"/>
      <c r="USX137" s="1339"/>
      <c r="USY137" s="1339"/>
      <c r="USZ137" s="1339"/>
      <c r="UTA137" s="1339"/>
      <c r="UTB137" s="1339"/>
      <c r="UTC137" s="1339"/>
      <c r="UTD137" s="1339"/>
      <c r="UTE137" s="1339"/>
      <c r="UTF137" s="1339"/>
      <c r="UTG137" s="1339"/>
      <c r="UTH137" s="1339"/>
      <c r="UTI137" s="1339"/>
      <c r="UTJ137" s="1339"/>
      <c r="UTK137" s="1339"/>
      <c r="UTL137" s="1339"/>
      <c r="UTM137" s="1339"/>
      <c r="UTN137" s="1339"/>
      <c r="UTO137" s="1339"/>
      <c r="UTP137" s="1339"/>
      <c r="UTQ137" s="1339"/>
      <c r="UTR137" s="1339"/>
      <c r="UTS137" s="1339"/>
      <c r="UTT137" s="1339"/>
      <c r="UTU137" s="1339"/>
      <c r="UTV137" s="1339"/>
      <c r="UTW137" s="1339"/>
      <c r="UTX137" s="1339"/>
      <c r="UTY137" s="1339"/>
      <c r="UTZ137" s="1339"/>
      <c r="UUA137" s="1339"/>
      <c r="UUB137" s="1339"/>
      <c r="UUC137" s="1339"/>
      <c r="UUD137" s="1339"/>
      <c r="UUE137" s="1339"/>
      <c r="UUF137" s="1339"/>
      <c r="UUG137" s="1339"/>
      <c r="UUH137" s="1339"/>
      <c r="UUI137" s="1339"/>
      <c r="UUJ137" s="1339"/>
      <c r="UUK137" s="1339"/>
      <c r="UUL137" s="1339"/>
      <c r="UUM137" s="1339"/>
      <c r="UUN137" s="1339"/>
      <c r="UUO137" s="1339"/>
      <c r="UUP137" s="1339"/>
      <c r="UUQ137" s="1339"/>
      <c r="UUR137" s="1339"/>
      <c r="UUS137" s="1339"/>
      <c r="UUT137" s="1339"/>
      <c r="UUU137" s="1339"/>
      <c r="UUV137" s="1339"/>
      <c r="UUW137" s="1339"/>
      <c r="UUX137" s="1339"/>
      <c r="UUY137" s="1339"/>
      <c r="UUZ137" s="1339"/>
      <c r="UVA137" s="1339"/>
      <c r="UVB137" s="1339"/>
      <c r="UVC137" s="1339"/>
      <c r="UVD137" s="1339"/>
      <c r="UVE137" s="1339"/>
      <c r="UVF137" s="1339"/>
      <c r="UVG137" s="1339"/>
      <c r="UVH137" s="1339"/>
      <c r="UVI137" s="1339"/>
      <c r="UVJ137" s="1339"/>
      <c r="UVK137" s="1339"/>
      <c r="UVL137" s="1339"/>
      <c r="UVM137" s="1339"/>
      <c r="UVN137" s="1339"/>
      <c r="UVO137" s="1339"/>
      <c r="UVP137" s="1339"/>
      <c r="UVQ137" s="1339"/>
      <c r="UVR137" s="1339"/>
      <c r="UVS137" s="1339"/>
      <c r="UVT137" s="1339"/>
      <c r="UVU137" s="1339"/>
      <c r="UVV137" s="1339"/>
      <c r="UVW137" s="1339"/>
      <c r="UVX137" s="1339"/>
      <c r="UVY137" s="1339"/>
      <c r="UVZ137" s="1339"/>
      <c r="UWA137" s="1339"/>
      <c r="UWB137" s="1339"/>
      <c r="UWC137" s="1339"/>
      <c r="UWD137" s="1339"/>
      <c r="UWE137" s="1339"/>
      <c r="UWF137" s="1339"/>
      <c r="UWG137" s="1339"/>
      <c r="UWH137" s="1339"/>
      <c r="UWI137" s="1339"/>
      <c r="UWJ137" s="1339"/>
      <c r="UWK137" s="1339"/>
      <c r="UWL137" s="1339"/>
      <c r="UWM137" s="1339"/>
      <c r="UWN137" s="1339"/>
      <c r="UWO137" s="1339"/>
      <c r="UWP137" s="1339"/>
      <c r="UWQ137" s="1339"/>
      <c r="UWR137" s="1339"/>
      <c r="UWS137" s="1339"/>
      <c r="UWT137" s="1339"/>
      <c r="UWU137" s="1339"/>
      <c r="UWV137" s="1339"/>
      <c r="UWW137" s="1339"/>
      <c r="UWX137" s="1339"/>
      <c r="UWY137" s="1339"/>
      <c r="UWZ137" s="1339"/>
      <c r="UXA137" s="1339"/>
      <c r="UXB137" s="1339"/>
      <c r="UXC137" s="1339"/>
      <c r="UXD137" s="1339"/>
      <c r="UXE137" s="1339"/>
      <c r="UXF137" s="1339"/>
      <c r="UXG137" s="1339"/>
      <c r="UXH137" s="1339"/>
      <c r="UXI137" s="1339"/>
      <c r="UXJ137" s="1339"/>
      <c r="UXK137" s="1339"/>
      <c r="UXL137" s="1339"/>
      <c r="UXM137" s="1339"/>
      <c r="UXN137" s="1339"/>
      <c r="UXO137" s="1339"/>
      <c r="UXP137" s="1339"/>
      <c r="UXQ137" s="1339"/>
      <c r="UXR137" s="1339"/>
      <c r="UXS137" s="1339"/>
      <c r="UXT137" s="1339"/>
      <c r="UXU137" s="1339"/>
      <c r="UXV137" s="1339"/>
      <c r="UXW137" s="1339"/>
      <c r="UXX137" s="1339"/>
      <c r="UXY137" s="1339"/>
      <c r="UXZ137" s="1339"/>
      <c r="UYA137" s="1339"/>
      <c r="UYB137" s="1339"/>
      <c r="UYC137" s="1339"/>
      <c r="UYD137" s="1339"/>
      <c r="UYE137" s="1339"/>
      <c r="UYF137" s="1339"/>
      <c r="UYG137" s="1339"/>
      <c r="UYH137" s="1339"/>
      <c r="UYI137" s="1339"/>
      <c r="UYJ137" s="1339"/>
      <c r="UYK137" s="1339"/>
      <c r="UYL137" s="1339"/>
      <c r="UYM137" s="1339"/>
      <c r="UYN137" s="1339"/>
      <c r="UYO137" s="1339"/>
      <c r="UYP137" s="1339"/>
      <c r="UYQ137" s="1339"/>
      <c r="UYR137" s="1339"/>
      <c r="UYS137" s="1339"/>
      <c r="UYT137" s="1339"/>
      <c r="UYU137" s="1339"/>
      <c r="UYV137" s="1339"/>
      <c r="UYW137" s="1339"/>
      <c r="UYX137" s="1339"/>
      <c r="UYY137" s="1339"/>
      <c r="UYZ137" s="1339"/>
      <c r="UZA137" s="1339"/>
      <c r="UZB137" s="1339"/>
      <c r="UZC137" s="1339"/>
      <c r="UZD137" s="1339"/>
      <c r="UZE137" s="1339"/>
      <c r="UZF137" s="1339"/>
      <c r="UZG137" s="1339"/>
      <c r="UZH137" s="1339"/>
      <c r="UZI137" s="1339"/>
      <c r="UZJ137" s="1339"/>
      <c r="UZK137" s="1339"/>
      <c r="UZL137" s="1339"/>
      <c r="UZM137" s="1339"/>
      <c r="UZN137" s="1339"/>
      <c r="UZO137" s="1339"/>
      <c r="UZP137" s="1339"/>
      <c r="UZQ137" s="1339"/>
      <c r="UZR137" s="1339"/>
      <c r="UZS137" s="1339"/>
      <c r="UZT137" s="1339"/>
      <c r="UZU137" s="1339"/>
      <c r="UZV137" s="1339"/>
      <c r="UZW137" s="1339"/>
      <c r="UZX137" s="1339"/>
      <c r="UZY137" s="1339"/>
      <c r="UZZ137" s="1339"/>
      <c r="VAA137" s="1339"/>
      <c r="VAB137" s="1339"/>
      <c r="VAC137" s="1339"/>
      <c r="VAD137" s="1339"/>
      <c r="VAE137" s="1339"/>
      <c r="VAF137" s="1339"/>
      <c r="VAG137" s="1339"/>
      <c r="VAH137" s="1339"/>
      <c r="VAI137" s="1339"/>
      <c r="VAJ137" s="1339"/>
      <c r="VAK137" s="1339"/>
      <c r="VAL137" s="1339"/>
      <c r="VAM137" s="1339"/>
      <c r="VAN137" s="1339"/>
      <c r="VAO137" s="1339"/>
      <c r="VAP137" s="1339"/>
      <c r="VAQ137" s="1339"/>
      <c r="VAR137" s="1339"/>
      <c r="VAS137" s="1339"/>
      <c r="VAT137" s="1339"/>
      <c r="VAU137" s="1339"/>
      <c r="VAV137" s="1339"/>
      <c r="VAW137" s="1339"/>
      <c r="VAX137" s="1339"/>
      <c r="VAY137" s="1339"/>
      <c r="VAZ137" s="1339"/>
      <c r="VBA137" s="1339"/>
      <c r="VBB137" s="1339"/>
      <c r="VBC137" s="1339"/>
      <c r="VBD137" s="1339"/>
      <c r="VBE137" s="1339"/>
      <c r="VBF137" s="1339"/>
      <c r="VBG137" s="1339"/>
      <c r="VBH137" s="1339"/>
      <c r="VBI137" s="1339"/>
      <c r="VBJ137" s="1339"/>
      <c r="VBK137" s="1339"/>
      <c r="VBL137" s="1339"/>
      <c r="VBM137" s="1339"/>
      <c r="VBN137" s="1339"/>
      <c r="VBO137" s="1339"/>
      <c r="VBP137" s="1339"/>
      <c r="VBQ137" s="1339"/>
      <c r="VBR137" s="1339"/>
      <c r="VBS137" s="1339"/>
      <c r="VBT137" s="1339"/>
      <c r="VBU137" s="1339"/>
      <c r="VBV137" s="1339"/>
      <c r="VBW137" s="1339"/>
      <c r="VBX137" s="1339"/>
      <c r="VBY137" s="1339"/>
      <c r="VBZ137" s="1339"/>
      <c r="VCA137" s="1339"/>
      <c r="VCB137" s="1339"/>
      <c r="VCC137" s="1339"/>
      <c r="VCD137" s="1339"/>
      <c r="VCE137" s="1339"/>
      <c r="VCF137" s="1339"/>
      <c r="VCG137" s="1339"/>
      <c r="VCH137" s="1339"/>
      <c r="VCI137" s="1339"/>
      <c r="VCJ137" s="1339"/>
      <c r="VCK137" s="1339"/>
      <c r="VCL137" s="1339"/>
      <c r="VCM137" s="1339"/>
      <c r="VCN137" s="1339"/>
      <c r="VCO137" s="1339"/>
      <c r="VCP137" s="1339"/>
      <c r="VCQ137" s="1339"/>
      <c r="VCR137" s="1339"/>
      <c r="VCS137" s="1339"/>
      <c r="VCT137" s="1339"/>
      <c r="VCU137" s="1339"/>
      <c r="VCV137" s="1339"/>
      <c r="VCW137" s="1339"/>
      <c r="VCX137" s="1339"/>
      <c r="VCY137" s="1339"/>
      <c r="VCZ137" s="1339"/>
      <c r="VDA137" s="1339"/>
      <c r="VDB137" s="1339"/>
      <c r="VDC137" s="1339"/>
      <c r="VDD137" s="1339"/>
      <c r="VDE137" s="1339"/>
      <c r="VDF137" s="1339"/>
      <c r="VDG137" s="1339"/>
      <c r="VDH137" s="1339"/>
      <c r="VDI137" s="1339"/>
      <c r="VDJ137" s="1339"/>
      <c r="VDK137" s="1339"/>
      <c r="VDL137" s="1339"/>
      <c r="VDM137" s="1339"/>
      <c r="VDN137" s="1339"/>
      <c r="VDO137" s="1339"/>
      <c r="VDP137" s="1339"/>
      <c r="VDQ137" s="1339"/>
      <c r="VDR137" s="1339"/>
      <c r="VDS137" s="1339"/>
      <c r="VDT137" s="1339"/>
      <c r="VDU137" s="1339"/>
      <c r="VDV137" s="1339"/>
      <c r="VDW137" s="1339"/>
      <c r="VDX137" s="1339"/>
      <c r="VDY137" s="1339"/>
      <c r="VDZ137" s="1339"/>
      <c r="VEA137" s="1339"/>
      <c r="VEB137" s="1339"/>
      <c r="VEC137" s="1339"/>
      <c r="VED137" s="1339"/>
      <c r="VEE137" s="1339"/>
      <c r="VEF137" s="1339"/>
      <c r="VEG137" s="1339"/>
      <c r="VEH137" s="1339"/>
      <c r="VEI137" s="1339"/>
      <c r="VEJ137" s="1339"/>
      <c r="VEK137" s="1339"/>
      <c r="VEL137" s="1339"/>
      <c r="VEM137" s="1339"/>
      <c r="VEN137" s="1339"/>
      <c r="VEO137" s="1339"/>
      <c r="VEP137" s="1339"/>
      <c r="VEQ137" s="1339"/>
      <c r="VER137" s="1339"/>
      <c r="VES137" s="1339"/>
      <c r="VET137" s="1339"/>
      <c r="VEU137" s="1339"/>
      <c r="VEV137" s="1339"/>
      <c r="VEW137" s="1339"/>
      <c r="VEX137" s="1339"/>
      <c r="VEY137" s="1339"/>
      <c r="VEZ137" s="1339"/>
      <c r="VFA137" s="1339"/>
      <c r="VFB137" s="1339"/>
      <c r="VFC137" s="1339"/>
      <c r="VFD137" s="1339"/>
      <c r="VFE137" s="1339"/>
      <c r="VFF137" s="1339"/>
      <c r="VFG137" s="1339"/>
      <c r="VFH137" s="1339"/>
      <c r="VFI137" s="1339"/>
      <c r="VFJ137" s="1339"/>
      <c r="VFK137" s="1339"/>
      <c r="VFL137" s="1339"/>
      <c r="VFM137" s="1339"/>
      <c r="VFN137" s="1339"/>
      <c r="VFO137" s="1339"/>
      <c r="VFP137" s="1339"/>
      <c r="VFQ137" s="1339"/>
      <c r="VFR137" s="1339"/>
      <c r="VFS137" s="1339"/>
      <c r="VFT137" s="1339"/>
      <c r="VFU137" s="1339"/>
      <c r="VFV137" s="1339"/>
      <c r="VFW137" s="1339"/>
      <c r="VFX137" s="1339"/>
      <c r="VFY137" s="1339"/>
      <c r="VFZ137" s="1339"/>
      <c r="VGA137" s="1339"/>
      <c r="VGB137" s="1339"/>
      <c r="VGC137" s="1339"/>
      <c r="VGD137" s="1339"/>
      <c r="VGE137" s="1339"/>
      <c r="VGF137" s="1339"/>
      <c r="VGG137" s="1339"/>
      <c r="VGH137" s="1339"/>
      <c r="VGI137" s="1339"/>
      <c r="VGJ137" s="1339"/>
      <c r="VGK137" s="1339"/>
      <c r="VGL137" s="1339"/>
      <c r="VGM137" s="1339"/>
      <c r="VGN137" s="1339"/>
      <c r="VGO137" s="1339"/>
      <c r="VGP137" s="1339"/>
      <c r="VGQ137" s="1339"/>
      <c r="VGR137" s="1339"/>
      <c r="VGS137" s="1339"/>
      <c r="VGT137" s="1339"/>
      <c r="VGU137" s="1339"/>
      <c r="VGV137" s="1339"/>
      <c r="VGW137" s="1339"/>
      <c r="VGX137" s="1339"/>
      <c r="VGY137" s="1339"/>
      <c r="VGZ137" s="1339"/>
      <c r="VHA137" s="1339"/>
      <c r="VHB137" s="1339"/>
      <c r="VHC137" s="1339"/>
      <c r="VHD137" s="1339"/>
      <c r="VHE137" s="1339"/>
      <c r="VHF137" s="1339"/>
      <c r="VHG137" s="1339"/>
      <c r="VHH137" s="1339"/>
      <c r="VHI137" s="1339"/>
      <c r="VHJ137" s="1339"/>
      <c r="VHK137" s="1339"/>
      <c r="VHL137" s="1339"/>
      <c r="VHM137" s="1339"/>
      <c r="VHN137" s="1339"/>
      <c r="VHO137" s="1339"/>
      <c r="VHP137" s="1339"/>
      <c r="VHQ137" s="1339"/>
      <c r="VHR137" s="1339"/>
      <c r="VHS137" s="1339"/>
      <c r="VHT137" s="1339"/>
      <c r="VHU137" s="1339"/>
      <c r="VHV137" s="1339"/>
      <c r="VHW137" s="1339"/>
      <c r="VHX137" s="1339"/>
      <c r="VHY137" s="1339"/>
      <c r="VHZ137" s="1339"/>
      <c r="VIA137" s="1339"/>
      <c r="VIB137" s="1339"/>
      <c r="VIC137" s="1339"/>
      <c r="VID137" s="1339"/>
      <c r="VIE137" s="1339"/>
      <c r="VIF137" s="1339"/>
      <c r="VIG137" s="1339"/>
      <c r="VIH137" s="1339"/>
      <c r="VII137" s="1339"/>
      <c r="VIJ137" s="1339"/>
      <c r="VIK137" s="1339"/>
      <c r="VIL137" s="1339"/>
      <c r="VIM137" s="1339"/>
      <c r="VIN137" s="1339"/>
      <c r="VIO137" s="1339"/>
      <c r="VIP137" s="1339"/>
      <c r="VIQ137" s="1339"/>
      <c r="VIR137" s="1339"/>
      <c r="VIS137" s="1339"/>
      <c r="VIT137" s="1339"/>
      <c r="VIU137" s="1339"/>
      <c r="VIV137" s="1339"/>
      <c r="VIW137" s="1339"/>
      <c r="VIX137" s="1339"/>
      <c r="VIY137" s="1339"/>
      <c r="VIZ137" s="1339"/>
      <c r="VJA137" s="1339"/>
      <c r="VJB137" s="1339"/>
      <c r="VJC137" s="1339"/>
      <c r="VJD137" s="1339"/>
      <c r="VJE137" s="1339"/>
      <c r="VJF137" s="1339"/>
      <c r="VJG137" s="1339"/>
      <c r="VJH137" s="1339"/>
      <c r="VJI137" s="1339"/>
      <c r="VJJ137" s="1339"/>
      <c r="VJK137" s="1339"/>
      <c r="VJL137" s="1339"/>
      <c r="VJM137" s="1339"/>
      <c r="VJN137" s="1339"/>
      <c r="VJO137" s="1339"/>
      <c r="VJP137" s="1339"/>
      <c r="VJQ137" s="1339"/>
      <c r="VJR137" s="1339"/>
      <c r="VJS137" s="1339"/>
      <c r="VJT137" s="1339"/>
      <c r="VJU137" s="1339"/>
      <c r="VJV137" s="1339"/>
      <c r="VJW137" s="1339"/>
      <c r="VJX137" s="1339"/>
      <c r="VJY137" s="1339"/>
      <c r="VJZ137" s="1339"/>
      <c r="VKA137" s="1339"/>
      <c r="VKB137" s="1339"/>
      <c r="VKC137" s="1339"/>
      <c r="VKD137" s="1339"/>
      <c r="VKE137" s="1339"/>
      <c r="VKF137" s="1339"/>
      <c r="VKG137" s="1339"/>
      <c r="VKH137" s="1339"/>
      <c r="VKI137" s="1339"/>
      <c r="VKJ137" s="1339"/>
      <c r="VKK137" s="1339"/>
      <c r="VKL137" s="1339"/>
      <c r="VKM137" s="1339"/>
      <c r="VKN137" s="1339"/>
      <c r="VKO137" s="1339"/>
      <c r="VKP137" s="1339"/>
      <c r="VKQ137" s="1339"/>
      <c r="VKR137" s="1339"/>
      <c r="VKS137" s="1339"/>
      <c r="VKT137" s="1339"/>
      <c r="VKU137" s="1339"/>
      <c r="VKV137" s="1339"/>
      <c r="VKW137" s="1339"/>
      <c r="VKX137" s="1339"/>
      <c r="VKY137" s="1339"/>
      <c r="VKZ137" s="1339"/>
      <c r="VLA137" s="1339"/>
      <c r="VLB137" s="1339"/>
      <c r="VLC137" s="1339"/>
      <c r="VLD137" s="1339"/>
      <c r="VLE137" s="1339"/>
      <c r="VLF137" s="1339"/>
      <c r="VLG137" s="1339"/>
      <c r="VLH137" s="1339"/>
      <c r="VLI137" s="1339"/>
      <c r="VLJ137" s="1339"/>
      <c r="VLK137" s="1339"/>
      <c r="VLL137" s="1339"/>
      <c r="VLM137" s="1339"/>
      <c r="VLN137" s="1339"/>
      <c r="VLO137" s="1339"/>
      <c r="VLP137" s="1339"/>
      <c r="VLQ137" s="1339"/>
      <c r="VLR137" s="1339"/>
      <c r="VLS137" s="1339"/>
      <c r="VLT137" s="1339"/>
      <c r="VLU137" s="1339"/>
      <c r="VLV137" s="1339"/>
      <c r="VLW137" s="1339"/>
      <c r="VLX137" s="1339"/>
      <c r="VLY137" s="1339"/>
      <c r="VLZ137" s="1339"/>
      <c r="VMA137" s="1339"/>
      <c r="VMB137" s="1339"/>
      <c r="VMC137" s="1339"/>
      <c r="VMD137" s="1339"/>
      <c r="VME137" s="1339"/>
      <c r="VMF137" s="1339"/>
      <c r="VMG137" s="1339"/>
      <c r="VMH137" s="1339"/>
      <c r="VMI137" s="1339"/>
      <c r="VMJ137" s="1339"/>
      <c r="VMK137" s="1339"/>
      <c r="VML137" s="1339"/>
      <c r="VMM137" s="1339"/>
      <c r="VMN137" s="1339"/>
      <c r="VMO137" s="1339"/>
      <c r="VMP137" s="1339"/>
      <c r="VMQ137" s="1339"/>
      <c r="VMR137" s="1339"/>
      <c r="VMS137" s="1339"/>
      <c r="VMT137" s="1339"/>
      <c r="VMU137" s="1339"/>
      <c r="VMV137" s="1339"/>
      <c r="VMW137" s="1339"/>
      <c r="VMX137" s="1339"/>
      <c r="VMY137" s="1339"/>
      <c r="VMZ137" s="1339"/>
      <c r="VNA137" s="1339"/>
      <c r="VNB137" s="1339"/>
      <c r="VNC137" s="1339"/>
      <c r="VND137" s="1339"/>
      <c r="VNE137" s="1339"/>
      <c r="VNF137" s="1339"/>
      <c r="VNG137" s="1339"/>
      <c r="VNH137" s="1339"/>
      <c r="VNI137" s="1339"/>
      <c r="VNJ137" s="1339"/>
      <c r="VNK137" s="1339"/>
      <c r="VNL137" s="1339"/>
      <c r="VNM137" s="1339"/>
      <c r="VNN137" s="1339"/>
      <c r="VNO137" s="1339"/>
      <c r="VNP137" s="1339"/>
      <c r="VNQ137" s="1339"/>
      <c r="VNR137" s="1339"/>
      <c r="VNS137" s="1339"/>
      <c r="VNT137" s="1339"/>
      <c r="VNU137" s="1339"/>
      <c r="VNV137" s="1339"/>
      <c r="VNW137" s="1339"/>
      <c r="VNX137" s="1339"/>
      <c r="VNY137" s="1339"/>
      <c r="VNZ137" s="1339"/>
      <c r="VOA137" s="1339"/>
      <c r="VOB137" s="1339"/>
      <c r="VOC137" s="1339"/>
      <c r="VOD137" s="1339"/>
      <c r="VOE137" s="1339"/>
      <c r="VOF137" s="1339"/>
      <c r="VOG137" s="1339"/>
      <c r="VOH137" s="1339"/>
      <c r="VOI137" s="1339"/>
      <c r="VOJ137" s="1339"/>
      <c r="VOK137" s="1339"/>
      <c r="VOL137" s="1339"/>
      <c r="VOM137" s="1339"/>
      <c r="VON137" s="1339"/>
      <c r="VOO137" s="1339"/>
      <c r="VOP137" s="1339"/>
      <c r="VOQ137" s="1339"/>
      <c r="VOR137" s="1339"/>
      <c r="VOS137" s="1339"/>
      <c r="VOT137" s="1339"/>
      <c r="VOU137" s="1339"/>
      <c r="VOV137" s="1339"/>
      <c r="VOW137" s="1339"/>
      <c r="VOX137" s="1339"/>
      <c r="VOY137" s="1339"/>
      <c r="VOZ137" s="1339"/>
      <c r="VPA137" s="1339"/>
      <c r="VPB137" s="1339"/>
      <c r="VPC137" s="1339"/>
      <c r="VPD137" s="1339"/>
      <c r="VPE137" s="1339"/>
      <c r="VPF137" s="1339"/>
      <c r="VPG137" s="1339"/>
      <c r="VPH137" s="1339"/>
      <c r="VPI137" s="1339"/>
      <c r="VPJ137" s="1339"/>
      <c r="VPK137" s="1339"/>
      <c r="VPL137" s="1339"/>
      <c r="VPM137" s="1339"/>
      <c r="VPN137" s="1339"/>
      <c r="VPO137" s="1339"/>
      <c r="VPP137" s="1339"/>
      <c r="VPQ137" s="1339"/>
      <c r="VPR137" s="1339"/>
      <c r="VPS137" s="1339"/>
      <c r="VPT137" s="1339"/>
      <c r="VPU137" s="1339"/>
      <c r="VPV137" s="1339"/>
      <c r="VPW137" s="1339"/>
      <c r="VPX137" s="1339"/>
      <c r="VPY137" s="1339"/>
      <c r="VPZ137" s="1339"/>
      <c r="VQA137" s="1339"/>
      <c r="VQB137" s="1339"/>
      <c r="VQC137" s="1339"/>
      <c r="VQD137" s="1339"/>
      <c r="VQE137" s="1339"/>
      <c r="VQF137" s="1339"/>
      <c r="VQG137" s="1339"/>
      <c r="VQH137" s="1339"/>
      <c r="VQI137" s="1339"/>
      <c r="VQJ137" s="1339"/>
      <c r="VQK137" s="1339"/>
      <c r="VQL137" s="1339"/>
      <c r="VQM137" s="1339"/>
      <c r="VQN137" s="1339"/>
      <c r="VQO137" s="1339"/>
      <c r="VQP137" s="1339"/>
      <c r="VQQ137" s="1339"/>
      <c r="VQR137" s="1339"/>
      <c r="VQS137" s="1339"/>
      <c r="VQT137" s="1339"/>
      <c r="VQU137" s="1339"/>
      <c r="VQV137" s="1339"/>
      <c r="VQW137" s="1339"/>
      <c r="VQX137" s="1339"/>
      <c r="VQY137" s="1339"/>
      <c r="VQZ137" s="1339"/>
      <c r="VRA137" s="1339"/>
      <c r="VRB137" s="1339"/>
      <c r="VRC137" s="1339"/>
      <c r="VRD137" s="1339"/>
      <c r="VRE137" s="1339"/>
      <c r="VRF137" s="1339"/>
      <c r="VRG137" s="1339"/>
      <c r="VRH137" s="1339"/>
      <c r="VRI137" s="1339"/>
      <c r="VRJ137" s="1339"/>
      <c r="VRK137" s="1339"/>
      <c r="VRL137" s="1339"/>
      <c r="VRM137" s="1339"/>
      <c r="VRN137" s="1339"/>
      <c r="VRO137" s="1339"/>
      <c r="VRP137" s="1339"/>
      <c r="VRQ137" s="1339"/>
      <c r="VRR137" s="1339"/>
      <c r="VRS137" s="1339"/>
      <c r="VRT137" s="1339"/>
      <c r="VRU137" s="1339"/>
      <c r="VRV137" s="1339"/>
      <c r="VRW137" s="1339"/>
      <c r="VRX137" s="1339"/>
      <c r="VRY137" s="1339"/>
      <c r="VRZ137" s="1339"/>
      <c r="VSA137" s="1339"/>
      <c r="VSB137" s="1339"/>
      <c r="VSC137" s="1339"/>
      <c r="VSD137" s="1339"/>
      <c r="VSE137" s="1339"/>
      <c r="VSF137" s="1339"/>
      <c r="VSG137" s="1339"/>
      <c r="VSH137" s="1339"/>
      <c r="VSI137" s="1339"/>
      <c r="VSJ137" s="1339"/>
      <c r="VSK137" s="1339"/>
      <c r="VSL137" s="1339"/>
      <c r="VSM137" s="1339"/>
      <c r="VSN137" s="1339"/>
      <c r="VSO137" s="1339"/>
      <c r="VSP137" s="1339"/>
      <c r="VSQ137" s="1339"/>
      <c r="VSR137" s="1339"/>
      <c r="VSS137" s="1339"/>
      <c r="VST137" s="1339"/>
      <c r="VSU137" s="1339"/>
      <c r="VSV137" s="1339"/>
      <c r="VSW137" s="1339"/>
      <c r="VSX137" s="1339"/>
      <c r="VSY137" s="1339"/>
      <c r="VSZ137" s="1339"/>
      <c r="VTA137" s="1339"/>
      <c r="VTB137" s="1339"/>
      <c r="VTC137" s="1339"/>
      <c r="VTD137" s="1339"/>
      <c r="VTE137" s="1339"/>
      <c r="VTF137" s="1339"/>
      <c r="VTG137" s="1339"/>
      <c r="VTH137" s="1339"/>
      <c r="VTI137" s="1339"/>
      <c r="VTJ137" s="1339"/>
      <c r="VTK137" s="1339"/>
      <c r="VTL137" s="1339"/>
      <c r="VTM137" s="1339"/>
      <c r="VTN137" s="1339"/>
      <c r="VTO137" s="1339"/>
      <c r="VTP137" s="1339"/>
      <c r="VTQ137" s="1339"/>
      <c r="VTR137" s="1339"/>
      <c r="VTS137" s="1339"/>
      <c r="VTT137" s="1339"/>
      <c r="VTU137" s="1339"/>
      <c r="VTV137" s="1339"/>
      <c r="VTW137" s="1339"/>
      <c r="VTX137" s="1339"/>
      <c r="VTY137" s="1339"/>
      <c r="VTZ137" s="1339"/>
      <c r="VUA137" s="1339"/>
      <c r="VUB137" s="1339"/>
      <c r="VUC137" s="1339"/>
      <c r="VUD137" s="1339"/>
      <c r="VUE137" s="1339"/>
      <c r="VUF137" s="1339"/>
      <c r="VUG137" s="1339"/>
      <c r="VUH137" s="1339"/>
      <c r="VUI137" s="1339"/>
      <c r="VUJ137" s="1339"/>
      <c r="VUK137" s="1339"/>
      <c r="VUL137" s="1339"/>
      <c r="VUM137" s="1339"/>
      <c r="VUN137" s="1339"/>
      <c r="VUO137" s="1339"/>
      <c r="VUP137" s="1339"/>
      <c r="VUQ137" s="1339"/>
      <c r="VUR137" s="1339"/>
      <c r="VUS137" s="1339"/>
      <c r="VUT137" s="1339"/>
      <c r="VUU137" s="1339"/>
      <c r="VUV137" s="1339"/>
      <c r="VUW137" s="1339"/>
      <c r="VUX137" s="1339"/>
      <c r="VUY137" s="1339"/>
      <c r="VUZ137" s="1339"/>
      <c r="VVA137" s="1339"/>
      <c r="VVB137" s="1339"/>
      <c r="VVC137" s="1339"/>
      <c r="VVD137" s="1339"/>
      <c r="VVE137" s="1339"/>
      <c r="VVF137" s="1339"/>
      <c r="VVG137" s="1339"/>
      <c r="VVH137" s="1339"/>
      <c r="VVI137" s="1339"/>
      <c r="VVJ137" s="1339"/>
      <c r="VVK137" s="1339"/>
      <c r="VVL137" s="1339"/>
      <c r="VVM137" s="1339"/>
      <c r="VVN137" s="1339"/>
      <c r="VVO137" s="1339"/>
      <c r="VVP137" s="1339"/>
      <c r="VVQ137" s="1339"/>
      <c r="VVR137" s="1339"/>
      <c r="VVS137" s="1339"/>
      <c r="VVT137" s="1339"/>
      <c r="VVU137" s="1339"/>
      <c r="VVV137" s="1339"/>
      <c r="VVW137" s="1339"/>
      <c r="VVX137" s="1339"/>
      <c r="VVY137" s="1339"/>
      <c r="VVZ137" s="1339"/>
      <c r="VWA137" s="1339"/>
      <c r="VWB137" s="1339"/>
      <c r="VWC137" s="1339"/>
      <c r="VWD137" s="1339"/>
      <c r="VWE137" s="1339"/>
      <c r="VWF137" s="1339"/>
      <c r="VWG137" s="1339"/>
      <c r="VWH137" s="1339"/>
      <c r="VWI137" s="1339"/>
      <c r="VWJ137" s="1339"/>
      <c r="VWK137" s="1339"/>
      <c r="VWL137" s="1339"/>
      <c r="VWM137" s="1339"/>
      <c r="VWN137" s="1339"/>
      <c r="VWO137" s="1339"/>
      <c r="VWP137" s="1339"/>
      <c r="VWQ137" s="1339"/>
      <c r="VWR137" s="1339"/>
      <c r="VWS137" s="1339"/>
      <c r="VWT137" s="1339"/>
      <c r="VWU137" s="1339"/>
      <c r="VWV137" s="1339"/>
      <c r="VWW137" s="1339"/>
      <c r="VWX137" s="1339"/>
      <c r="VWY137" s="1339"/>
      <c r="VWZ137" s="1339"/>
      <c r="VXA137" s="1339"/>
      <c r="VXB137" s="1339"/>
      <c r="VXC137" s="1339"/>
      <c r="VXD137" s="1339"/>
      <c r="VXE137" s="1339"/>
      <c r="VXF137" s="1339"/>
      <c r="VXG137" s="1339"/>
      <c r="VXH137" s="1339"/>
      <c r="VXI137" s="1339"/>
      <c r="VXJ137" s="1339"/>
      <c r="VXK137" s="1339"/>
      <c r="VXL137" s="1339"/>
      <c r="VXM137" s="1339"/>
      <c r="VXN137" s="1339"/>
      <c r="VXO137" s="1339"/>
      <c r="VXP137" s="1339"/>
      <c r="VXQ137" s="1339"/>
      <c r="VXR137" s="1339"/>
      <c r="VXS137" s="1339"/>
      <c r="VXT137" s="1339"/>
      <c r="VXU137" s="1339"/>
      <c r="VXV137" s="1339"/>
      <c r="VXW137" s="1339"/>
      <c r="VXX137" s="1339"/>
      <c r="VXY137" s="1339"/>
      <c r="VXZ137" s="1339"/>
      <c r="VYA137" s="1339"/>
      <c r="VYB137" s="1339"/>
      <c r="VYC137" s="1339"/>
      <c r="VYD137" s="1339"/>
      <c r="VYE137" s="1339"/>
      <c r="VYF137" s="1339"/>
      <c r="VYG137" s="1339"/>
      <c r="VYH137" s="1339"/>
      <c r="VYI137" s="1339"/>
      <c r="VYJ137" s="1339"/>
      <c r="VYK137" s="1339"/>
      <c r="VYL137" s="1339"/>
      <c r="VYM137" s="1339"/>
      <c r="VYN137" s="1339"/>
      <c r="VYO137" s="1339"/>
      <c r="VYP137" s="1339"/>
      <c r="VYQ137" s="1339"/>
      <c r="VYR137" s="1339"/>
      <c r="VYS137" s="1339"/>
      <c r="VYT137" s="1339"/>
      <c r="VYU137" s="1339"/>
      <c r="VYV137" s="1339"/>
      <c r="VYW137" s="1339"/>
      <c r="VYX137" s="1339"/>
      <c r="VYY137" s="1339"/>
      <c r="VYZ137" s="1339"/>
      <c r="VZA137" s="1339"/>
      <c r="VZB137" s="1339"/>
      <c r="VZC137" s="1339"/>
      <c r="VZD137" s="1339"/>
      <c r="VZE137" s="1339"/>
      <c r="VZF137" s="1339"/>
      <c r="VZG137" s="1339"/>
      <c r="VZH137" s="1339"/>
      <c r="VZI137" s="1339"/>
      <c r="VZJ137" s="1339"/>
      <c r="VZK137" s="1339"/>
      <c r="VZL137" s="1339"/>
      <c r="VZM137" s="1339"/>
      <c r="VZN137" s="1339"/>
      <c r="VZO137" s="1339"/>
      <c r="VZP137" s="1339"/>
      <c r="VZQ137" s="1339"/>
      <c r="VZR137" s="1339"/>
      <c r="VZS137" s="1339"/>
      <c r="VZT137" s="1339"/>
      <c r="VZU137" s="1339"/>
      <c r="VZV137" s="1339"/>
      <c r="VZW137" s="1339"/>
      <c r="VZX137" s="1339"/>
      <c r="VZY137" s="1339"/>
      <c r="VZZ137" s="1339"/>
      <c r="WAA137" s="1339"/>
      <c r="WAB137" s="1339"/>
      <c r="WAC137" s="1339"/>
      <c r="WAD137" s="1339"/>
      <c r="WAE137" s="1339"/>
      <c r="WAF137" s="1339"/>
      <c r="WAG137" s="1339"/>
      <c r="WAH137" s="1339"/>
      <c r="WAI137" s="1339"/>
      <c r="WAJ137" s="1339"/>
      <c r="WAK137" s="1339"/>
      <c r="WAL137" s="1339"/>
      <c r="WAM137" s="1339"/>
      <c r="WAN137" s="1339"/>
      <c r="WAO137" s="1339"/>
      <c r="WAP137" s="1339"/>
      <c r="WAQ137" s="1339"/>
      <c r="WAR137" s="1339"/>
      <c r="WAS137" s="1339"/>
      <c r="WAT137" s="1339"/>
      <c r="WAU137" s="1339"/>
      <c r="WAV137" s="1339"/>
      <c r="WAW137" s="1339"/>
      <c r="WAX137" s="1339"/>
      <c r="WAY137" s="1339"/>
      <c r="WAZ137" s="1339"/>
      <c r="WBA137" s="1339"/>
      <c r="WBB137" s="1339"/>
      <c r="WBC137" s="1339"/>
      <c r="WBD137" s="1339"/>
      <c r="WBE137" s="1339"/>
      <c r="WBF137" s="1339"/>
      <c r="WBG137" s="1339"/>
      <c r="WBH137" s="1339"/>
      <c r="WBI137" s="1339"/>
      <c r="WBJ137" s="1339"/>
      <c r="WBK137" s="1339"/>
      <c r="WBL137" s="1339"/>
      <c r="WBM137" s="1339"/>
      <c r="WBN137" s="1339"/>
      <c r="WBO137" s="1339"/>
      <c r="WBP137" s="1339"/>
      <c r="WBQ137" s="1339"/>
      <c r="WBR137" s="1339"/>
      <c r="WBS137" s="1339"/>
      <c r="WBT137" s="1339"/>
      <c r="WBU137" s="1339"/>
      <c r="WBV137" s="1339"/>
      <c r="WBW137" s="1339"/>
      <c r="WBX137" s="1339"/>
      <c r="WBY137" s="1339"/>
      <c r="WBZ137" s="1339"/>
      <c r="WCA137" s="1339"/>
      <c r="WCB137" s="1339"/>
      <c r="WCC137" s="1339"/>
      <c r="WCD137" s="1339"/>
      <c r="WCE137" s="1339"/>
      <c r="WCF137" s="1339"/>
      <c r="WCG137" s="1339"/>
      <c r="WCH137" s="1339"/>
      <c r="WCI137" s="1339"/>
      <c r="WCJ137" s="1339"/>
      <c r="WCK137" s="1339"/>
      <c r="WCL137" s="1339"/>
      <c r="WCM137" s="1339"/>
      <c r="WCN137" s="1339"/>
      <c r="WCO137" s="1339"/>
      <c r="WCP137" s="1339"/>
      <c r="WCQ137" s="1339"/>
      <c r="WCR137" s="1339"/>
      <c r="WCS137" s="1339"/>
      <c r="WCT137" s="1339"/>
      <c r="WCU137" s="1339"/>
      <c r="WCV137" s="1339"/>
      <c r="WCW137" s="1339"/>
      <c r="WCX137" s="1339"/>
      <c r="WCY137" s="1339"/>
      <c r="WCZ137" s="1339"/>
      <c r="WDA137" s="1339"/>
      <c r="WDB137" s="1339"/>
      <c r="WDC137" s="1339"/>
      <c r="WDD137" s="1339"/>
      <c r="WDE137" s="1339"/>
      <c r="WDF137" s="1339"/>
      <c r="WDG137" s="1339"/>
      <c r="WDH137" s="1339"/>
      <c r="WDI137" s="1339"/>
      <c r="WDJ137" s="1339"/>
      <c r="WDK137" s="1339"/>
      <c r="WDL137" s="1339"/>
      <c r="WDM137" s="1339"/>
      <c r="WDN137" s="1339"/>
      <c r="WDO137" s="1339"/>
      <c r="WDP137" s="1339"/>
      <c r="WDQ137" s="1339"/>
      <c r="WDR137" s="1339"/>
      <c r="WDS137" s="1339"/>
      <c r="WDT137" s="1339"/>
      <c r="WDU137" s="1339"/>
      <c r="WDV137" s="1339"/>
      <c r="WDW137" s="1339"/>
      <c r="WDX137" s="1339"/>
      <c r="WDY137" s="1339"/>
      <c r="WDZ137" s="1339"/>
      <c r="WEA137" s="1339"/>
      <c r="WEB137" s="1339"/>
      <c r="WEC137" s="1339"/>
      <c r="WED137" s="1339"/>
      <c r="WEE137" s="1339"/>
      <c r="WEF137" s="1339"/>
      <c r="WEG137" s="1339"/>
      <c r="WEH137" s="1339"/>
      <c r="WEI137" s="1339"/>
      <c r="WEJ137" s="1339"/>
      <c r="WEK137" s="1339"/>
      <c r="WEL137" s="1339"/>
      <c r="WEM137" s="1339"/>
      <c r="WEN137" s="1339"/>
      <c r="WEO137" s="1339"/>
      <c r="WEP137" s="1339"/>
      <c r="WEQ137" s="1339"/>
      <c r="WER137" s="1339"/>
      <c r="WES137" s="1339"/>
      <c r="WET137" s="1339"/>
      <c r="WEU137" s="1339"/>
      <c r="WEV137" s="1339"/>
      <c r="WEW137" s="1339"/>
      <c r="WEX137" s="1339"/>
      <c r="WEY137" s="1339"/>
      <c r="WEZ137" s="1339"/>
      <c r="WFA137" s="1339"/>
      <c r="WFB137" s="1339"/>
      <c r="WFC137" s="1339"/>
      <c r="WFD137" s="1339"/>
      <c r="WFE137" s="1339"/>
      <c r="WFF137" s="1339"/>
      <c r="WFG137" s="1339"/>
      <c r="WFH137" s="1339"/>
      <c r="WFI137" s="1339"/>
      <c r="WFJ137" s="1339"/>
      <c r="WFK137" s="1339"/>
      <c r="WFL137" s="1339"/>
      <c r="WFM137" s="1339"/>
      <c r="WFN137" s="1339"/>
      <c r="WFO137" s="1339"/>
      <c r="WFP137" s="1339"/>
      <c r="WFQ137" s="1339"/>
      <c r="WFR137" s="1339"/>
      <c r="WFS137" s="1339"/>
      <c r="WFT137" s="1339"/>
      <c r="WFU137" s="1339"/>
      <c r="WFV137" s="1339"/>
      <c r="WFW137" s="1339"/>
      <c r="WFX137" s="1339"/>
      <c r="WFY137" s="1339"/>
      <c r="WFZ137" s="1339"/>
      <c r="WGA137" s="1339"/>
      <c r="WGB137" s="1339"/>
      <c r="WGC137" s="1339"/>
      <c r="WGD137" s="1339"/>
      <c r="WGE137" s="1339"/>
      <c r="WGF137" s="1339"/>
      <c r="WGG137" s="1339"/>
      <c r="WGH137" s="1339"/>
      <c r="WGI137" s="1339"/>
      <c r="WGJ137" s="1339"/>
      <c r="WGK137" s="1339"/>
      <c r="WGL137" s="1339"/>
      <c r="WGM137" s="1339"/>
      <c r="WGN137" s="1339"/>
      <c r="WGO137" s="1339"/>
      <c r="WGP137" s="1339"/>
      <c r="WGQ137" s="1339"/>
      <c r="WGR137" s="1339"/>
      <c r="WGS137" s="1339"/>
      <c r="WGT137" s="1339"/>
      <c r="WGU137" s="1339"/>
      <c r="WGV137" s="1339"/>
      <c r="WGW137" s="1339"/>
      <c r="WGX137" s="1339"/>
      <c r="WGY137" s="1339"/>
      <c r="WGZ137" s="1339"/>
      <c r="WHA137" s="1339"/>
      <c r="WHB137" s="1339"/>
      <c r="WHC137" s="1339"/>
      <c r="WHD137" s="1339"/>
      <c r="WHE137" s="1339"/>
      <c r="WHF137" s="1339"/>
      <c r="WHG137" s="1339"/>
      <c r="WHH137" s="1339"/>
      <c r="WHI137" s="1339"/>
      <c r="WHJ137" s="1339"/>
      <c r="WHK137" s="1339"/>
      <c r="WHL137" s="1339"/>
      <c r="WHM137" s="1339"/>
      <c r="WHN137" s="1339"/>
      <c r="WHO137" s="1339"/>
      <c r="WHP137" s="1339"/>
      <c r="WHQ137" s="1339"/>
      <c r="WHR137" s="1339"/>
      <c r="WHS137" s="1339"/>
      <c r="WHT137" s="1339"/>
      <c r="WHU137" s="1339"/>
      <c r="WHV137" s="1339"/>
      <c r="WHW137" s="1339"/>
      <c r="WHX137" s="1339"/>
      <c r="WHY137" s="1339"/>
      <c r="WHZ137" s="1339"/>
      <c r="WIA137" s="1339"/>
      <c r="WIB137" s="1339"/>
      <c r="WIC137" s="1339"/>
      <c r="WID137" s="1339"/>
      <c r="WIE137" s="1339"/>
      <c r="WIF137" s="1339"/>
      <c r="WIG137" s="1339"/>
      <c r="WIH137" s="1339"/>
      <c r="WII137" s="1339"/>
      <c r="WIJ137" s="1339"/>
      <c r="WIK137" s="1339"/>
      <c r="WIL137" s="1339"/>
      <c r="WIM137" s="1339"/>
      <c r="WIN137" s="1339"/>
      <c r="WIO137" s="1339"/>
      <c r="WIP137" s="1339"/>
      <c r="WIQ137" s="1339"/>
      <c r="WIR137" s="1339"/>
      <c r="WIS137" s="1339"/>
      <c r="WIT137" s="1339"/>
      <c r="WIU137" s="1339"/>
      <c r="WIV137" s="1339"/>
      <c r="WIW137" s="1339"/>
      <c r="WIX137" s="1339"/>
      <c r="WIY137" s="1339"/>
      <c r="WIZ137" s="1339"/>
      <c r="WJA137" s="1339"/>
      <c r="WJB137" s="1339"/>
      <c r="WJC137" s="1339"/>
      <c r="WJD137" s="1339"/>
      <c r="WJE137" s="1339"/>
      <c r="WJF137" s="1339"/>
      <c r="WJG137" s="1339"/>
      <c r="WJH137" s="1339"/>
      <c r="WJI137" s="1339"/>
      <c r="WJJ137" s="1339"/>
      <c r="WJK137" s="1339"/>
      <c r="WJL137" s="1339"/>
      <c r="WJM137" s="1339"/>
      <c r="WJN137" s="1339"/>
      <c r="WJO137" s="1339"/>
      <c r="WJP137" s="1339"/>
      <c r="WJQ137" s="1339"/>
      <c r="WJR137" s="1339"/>
      <c r="WJS137" s="1339"/>
      <c r="WJT137" s="1339"/>
      <c r="WJU137" s="1339"/>
      <c r="WJV137" s="1339"/>
      <c r="WJW137" s="1339"/>
      <c r="WJX137" s="1339"/>
      <c r="WJY137" s="1339"/>
      <c r="WJZ137" s="1339"/>
      <c r="WKA137" s="1339"/>
      <c r="WKB137" s="1339"/>
      <c r="WKC137" s="1339"/>
      <c r="WKD137" s="1339"/>
      <c r="WKE137" s="1339"/>
      <c r="WKF137" s="1339"/>
      <c r="WKG137" s="1339"/>
      <c r="WKH137" s="1339"/>
      <c r="WKI137" s="1339"/>
      <c r="WKJ137" s="1339"/>
      <c r="WKK137" s="1339"/>
      <c r="WKL137" s="1339"/>
      <c r="WKM137" s="1339"/>
      <c r="WKN137" s="1339"/>
      <c r="WKO137" s="1339"/>
      <c r="WKP137" s="1339"/>
      <c r="WKQ137" s="1339"/>
      <c r="WKR137" s="1339"/>
      <c r="WKS137" s="1339"/>
      <c r="WKT137" s="1339"/>
      <c r="WKU137" s="1339"/>
      <c r="WKV137" s="1339"/>
      <c r="WKW137" s="1339"/>
      <c r="WKX137" s="1339"/>
      <c r="WKY137" s="1339"/>
      <c r="WKZ137" s="1339"/>
      <c r="WLA137" s="1339"/>
      <c r="WLB137" s="1339"/>
      <c r="WLC137" s="1339"/>
      <c r="WLD137" s="1339"/>
      <c r="WLE137" s="1339"/>
      <c r="WLF137" s="1339"/>
      <c r="WLG137" s="1339"/>
      <c r="WLH137" s="1339"/>
      <c r="WLI137" s="1339"/>
      <c r="WLJ137" s="1339"/>
      <c r="WLK137" s="1339"/>
      <c r="WLL137" s="1339"/>
      <c r="WLM137" s="1339"/>
      <c r="WLN137" s="1339"/>
      <c r="WLO137" s="1339"/>
      <c r="WLP137" s="1339"/>
      <c r="WLQ137" s="1339"/>
      <c r="WLR137" s="1339"/>
      <c r="WLS137" s="1339"/>
      <c r="WLT137" s="1339"/>
      <c r="WLU137" s="1339"/>
      <c r="WLV137" s="1339"/>
      <c r="WLW137" s="1339"/>
      <c r="WLX137" s="1339"/>
      <c r="WLY137" s="1339"/>
      <c r="WLZ137" s="1339"/>
      <c r="WMA137" s="1339"/>
      <c r="WMB137" s="1339"/>
      <c r="WMC137" s="1339"/>
      <c r="WMD137" s="1339"/>
      <c r="WME137" s="1339"/>
      <c r="WMF137" s="1339"/>
      <c r="WMG137" s="1339"/>
      <c r="WMH137" s="1339"/>
      <c r="WMI137" s="1339"/>
      <c r="WMJ137" s="1339"/>
      <c r="WMK137" s="1339"/>
      <c r="WML137" s="1339"/>
      <c r="WMM137" s="1339"/>
      <c r="WMN137" s="1339"/>
      <c r="WMO137" s="1339"/>
      <c r="WMP137" s="1339"/>
      <c r="WMQ137" s="1339"/>
      <c r="WMR137" s="1339"/>
      <c r="WMS137" s="1339"/>
      <c r="WMT137" s="1339"/>
      <c r="WMU137" s="1339"/>
      <c r="WMV137" s="1339"/>
      <c r="WMW137" s="1339"/>
      <c r="WMX137" s="1339"/>
      <c r="WMY137" s="1339"/>
      <c r="WMZ137" s="1339"/>
      <c r="WNA137" s="1339"/>
      <c r="WNB137" s="1339"/>
      <c r="WNC137" s="1339"/>
      <c r="WND137" s="1339"/>
      <c r="WNE137" s="1339"/>
      <c r="WNF137" s="1339"/>
      <c r="WNG137" s="1339"/>
      <c r="WNH137" s="1339"/>
      <c r="WNI137" s="1339"/>
      <c r="WNJ137" s="1339"/>
      <c r="WNK137" s="1339"/>
      <c r="WNL137" s="1339"/>
      <c r="WNM137" s="1339"/>
      <c r="WNN137" s="1339"/>
      <c r="WNO137" s="1339"/>
      <c r="WNP137" s="1339"/>
      <c r="WNQ137" s="1339"/>
      <c r="WNR137" s="1339"/>
      <c r="WNS137" s="1339"/>
      <c r="WNT137" s="1339"/>
      <c r="WNU137" s="1339"/>
      <c r="WNV137" s="1339"/>
      <c r="WNW137" s="1339"/>
      <c r="WNX137" s="1339"/>
      <c r="WNY137" s="1339"/>
      <c r="WNZ137" s="1339"/>
      <c r="WOA137" s="1339"/>
      <c r="WOB137" s="1339"/>
      <c r="WOC137" s="1339"/>
      <c r="WOD137" s="1339"/>
      <c r="WOE137" s="1339"/>
      <c r="WOF137" s="1339"/>
      <c r="WOG137" s="1339"/>
      <c r="WOH137" s="1339"/>
      <c r="WOI137" s="1339"/>
      <c r="WOJ137" s="1339"/>
      <c r="WOK137" s="1339"/>
      <c r="WOL137" s="1339"/>
      <c r="WOM137" s="1339"/>
      <c r="WON137" s="1339"/>
      <c r="WOO137" s="1339"/>
      <c r="WOP137" s="1339"/>
      <c r="WOQ137" s="1339"/>
      <c r="WOR137" s="1339"/>
      <c r="WOS137" s="1339"/>
      <c r="WOT137" s="1339"/>
      <c r="WOU137" s="1339"/>
      <c r="WOV137" s="1339"/>
      <c r="WOW137" s="1339"/>
      <c r="WOX137" s="1339"/>
      <c r="WOY137" s="1339"/>
      <c r="WOZ137" s="1339"/>
      <c r="WPA137" s="1339"/>
      <c r="WPB137" s="1339"/>
      <c r="WPC137" s="1339"/>
      <c r="WPD137" s="1339"/>
      <c r="WPE137" s="1339"/>
      <c r="WPF137" s="1339"/>
      <c r="WPG137" s="1339"/>
      <c r="WPH137" s="1339"/>
      <c r="WPI137" s="1339"/>
      <c r="WPJ137" s="1339"/>
      <c r="WPK137" s="1339"/>
      <c r="WPL137" s="1339"/>
      <c r="WPM137" s="1339"/>
      <c r="WPN137" s="1339"/>
      <c r="WPO137" s="1339"/>
      <c r="WPP137" s="1339"/>
      <c r="WPQ137" s="1339"/>
      <c r="WPR137" s="1339"/>
      <c r="WPS137" s="1339"/>
      <c r="WPT137" s="1339"/>
      <c r="WPU137" s="1339"/>
      <c r="WPV137" s="1339"/>
      <c r="WPW137" s="1339"/>
      <c r="WPX137" s="1339"/>
      <c r="WPY137" s="1339"/>
      <c r="WPZ137" s="1339"/>
      <c r="WQA137" s="1339"/>
      <c r="WQB137" s="1339"/>
      <c r="WQC137" s="1339"/>
      <c r="WQD137" s="1339"/>
      <c r="WQE137" s="1339"/>
      <c r="WQF137" s="1339"/>
      <c r="WQG137" s="1339"/>
      <c r="WQH137" s="1339"/>
      <c r="WQI137" s="1339"/>
      <c r="WQJ137" s="1339"/>
      <c r="WQK137" s="1339"/>
      <c r="WQL137" s="1339"/>
      <c r="WQM137" s="1339"/>
      <c r="WQN137" s="1339"/>
      <c r="WQO137" s="1339"/>
      <c r="WQP137" s="1339"/>
      <c r="WQQ137" s="1339"/>
      <c r="WQR137" s="1339"/>
      <c r="WQS137" s="1339"/>
      <c r="WQT137" s="1339"/>
      <c r="WQU137" s="1339"/>
      <c r="WQV137" s="1339"/>
      <c r="WQW137" s="1339"/>
      <c r="WQX137" s="1339"/>
      <c r="WQY137" s="1339"/>
      <c r="WQZ137" s="1339"/>
      <c r="WRA137" s="1339"/>
      <c r="WRB137" s="1339"/>
      <c r="WRC137" s="1339"/>
      <c r="WRD137" s="1339"/>
      <c r="WRE137" s="1339"/>
      <c r="WRF137" s="1339"/>
      <c r="WRG137" s="1339"/>
      <c r="WRH137" s="1339"/>
      <c r="WRI137" s="1339"/>
      <c r="WRJ137" s="1339"/>
      <c r="WRK137" s="1339"/>
      <c r="WRL137" s="1339"/>
      <c r="WRM137" s="1339"/>
      <c r="WRN137" s="1339"/>
      <c r="WRO137" s="1339"/>
      <c r="WRP137" s="1339"/>
      <c r="WRQ137" s="1339"/>
      <c r="WRR137" s="1339"/>
      <c r="WRS137" s="1339"/>
      <c r="WRT137" s="1339"/>
      <c r="WRU137" s="1339"/>
      <c r="WRV137" s="1339"/>
      <c r="WRW137" s="1339"/>
      <c r="WRX137" s="1339"/>
      <c r="WRY137" s="1339"/>
      <c r="WRZ137" s="1339"/>
      <c r="WSA137" s="1339"/>
      <c r="WSB137" s="1339"/>
      <c r="WSC137" s="1339"/>
      <c r="WSD137" s="1339"/>
      <c r="WSE137" s="1339"/>
      <c r="WSF137" s="1339"/>
      <c r="WSG137" s="1339"/>
      <c r="WSH137" s="1339"/>
      <c r="WSI137" s="1339"/>
      <c r="WSJ137" s="1339"/>
      <c r="WSK137" s="1339"/>
      <c r="WSL137" s="1339"/>
      <c r="WSM137" s="1339"/>
      <c r="WSN137" s="1339"/>
      <c r="WSO137" s="1339"/>
      <c r="WSP137" s="1339"/>
      <c r="WSQ137" s="1339"/>
      <c r="WSR137" s="1339"/>
      <c r="WSS137" s="1339"/>
      <c r="WST137" s="1339"/>
      <c r="WSU137" s="1339"/>
      <c r="WSV137" s="1339"/>
      <c r="WSW137" s="1339"/>
      <c r="WSX137" s="1339"/>
      <c r="WSY137" s="1339"/>
      <c r="WSZ137" s="1339"/>
      <c r="WTA137" s="1339"/>
      <c r="WTB137" s="1339"/>
      <c r="WTC137" s="1339"/>
      <c r="WTD137" s="1339"/>
      <c r="WTE137" s="1339"/>
      <c r="WTF137" s="1339"/>
      <c r="WTG137" s="1339"/>
      <c r="WTH137" s="1339"/>
      <c r="WTI137" s="1339"/>
      <c r="WTJ137" s="1339"/>
      <c r="WTK137" s="1339"/>
      <c r="WTL137" s="1339"/>
      <c r="WTM137" s="1339"/>
      <c r="WTN137" s="1339"/>
      <c r="WTO137" s="1339"/>
      <c r="WTP137" s="1339"/>
      <c r="WTQ137" s="1339"/>
      <c r="WTR137" s="1339"/>
      <c r="WTS137" s="1339"/>
      <c r="WTT137" s="1339"/>
      <c r="WTU137" s="1339"/>
      <c r="WTV137" s="1339"/>
      <c r="WTW137" s="1339"/>
      <c r="WTX137" s="1339"/>
      <c r="WTY137" s="1339"/>
      <c r="WTZ137" s="1339"/>
      <c r="WUA137" s="1339"/>
      <c r="WUB137" s="1339"/>
      <c r="WUC137" s="1339"/>
      <c r="WUD137" s="1339"/>
      <c r="WUE137" s="1339"/>
      <c r="WUF137" s="1339"/>
      <c r="WUG137" s="1339"/>
      <c r="WUH137" s="1339"/>
      <c r="WUI137" s="1339"/>
      <c r="WUJ137" s="1339"/>
      <c r="WUK137" s="1339"/>
      <c r="WUL137" s="1339"/>
      <c r="WUM137" s="1339"/>
      <c r="WUN137" s="1339"/>
      <c r="WUO137" s="1339"/>
      <c r="WUP137" s="1339"/>
      <c r="WUQ137" s="1339"/>
      <c r="WUR137" s="1339"/>
      <c r="WUS137" s="1339"/>
      <c r="WUT137" s="1339"/>
      <c r="WUU137" s="1339"/>
      <c r="WUV137" s="1339"/>
      <c r="WUW137" s="1339"/>
      <c r="WUX137" s="1339"/>
      <c r="WUY137" s="1339"/>
      <c r="WUZ137" s="1339"/>
      <c r="WVA137" s="1339"/>
      <c r="WVB137" s="1339"/>
      <c r="WVC137" s="1339"/>
      <c r="WVD137" s="1339"/>
      <c r="WVE137" s="1339"/>
      <c r="WVF137" s="1339"/>
      <c r="WVG137" s="1339"/>
      <c r="WVH137" s="1339"/>
      <c r="WVI137" s="1339"/>
      <c r="WVJ137" s="1339"/>
      <c r="WVK137" s="1339"/>
      <c r="WVL137" s="1339"/>
      <c r="WVM137" s="1339"/>
      <c r="WVN137" s="1339"/>
      <c r="WVO137" s="1339"/>
      <c r="WVP137" s="1339"/>
      <c r="WVQ137" s="1339"/>
      <c r="WVR137" s="1339"/>
      <c r="WVS137" s="1339"/>
      <c r="WVT137" s="1339"/>
      <c r="WVU137" s="1339"/>
      <c r="WVV137" s="1339"/>
      <c r="WVW137" s="1339"/>
      <c r="WVX137" s="1339"/>
      <c r="WVY137" s="1339"/>
      <c r="WVZ137" s="1339"/>
      <c r="WWA137" s="1339"/>
      <c r="WWB137" s="1339"/>
      <c r="WWC137" s="1339"/>
      <c r="WWD137" s="1339"/>
      <c r="WWE137" s="1339"/>
      <c r="WWF137" s="1339"/>
      <c r="WWG137" s="1339"/>
      <c r="WWH137" s="1339"/>
      <c r="WWI137" s="1339"/>
      <c r="WWJ137" s="1339"/>
      <c r="WWK137" s="1339"/>
      <c r="WWL137" s="1339"/>
      <c r="WWM137" s="1339"/>
      <c r="WWN137" s="1339"/>
      <c r="WWO137" s="1339"/>
      <c r="WWP137" s="1339"/>
      <c r="WWQ137" s="1339"/>
      <c r="WWR137" s="1339"/>
      <c r="WWS137" s="1339"/>
      <c r="WWT137" s="1339"/>
      <c r="WWU137" s="1339"/>
      <c r="WWV137" s="1339"/>
      <c r="WWW137" s="1339"/>
      <c r="WWX137" s="1339"/>
      <c r="WWY137" s="1339"/>
      <c r="WWZ137" s="1339"/>
      <c r="WXA137" s="1339"/>
      <c r="WXB137" s="1339"/>
      <c r="WXC137" s="1339"/>
      <c r="WXD137" s="1339"/>
      <c r="WXE137" s="1339"/>
      <c r="WXF137" s="1339"/>
      <c r="WXG137" s="1339"/>
      <c r="WXH137" s="1339"/>
      <c r="WXI137" s="1339"/>
      <c r="WXJ137" s="1339"/>
      <c r="WXK137" s="1339"/>
      <c r="WXL137" s="1339"/>
      <c r="WXM137" s="1339"/>
      <c r="WXN137" s="1339"/>
      <c r="WXO137" s="1339"/>
      <c r="WXP137" s="1339"/>
      <c r="WXQ137" s="1339"/>
      <c r="WXR137" s="1339"/>
      <c r="WXS137" s="1339"/>
      <c r="WXT137" s="1339"/>
      <c r="WXU137" s="1339"/>
      <c r="WXV137" s="1339"/>
      <c r="WXW137" s="1339"/>
      <c r="WXX137" s="1339"/>
      <c r="WXY137" s="1339"/>
      <c r="WXZ137" s="1339"/>
      <c r="WYA137" s="1339"/>
      <c r="WYB137" s="1339"/>
      <c r="WYC137" s="1339"/>
      <c r="WYD137" s="1339"/>
      <c r="WYE137" s="1339"/>
      <c r="WYF137" s="1339"/>
      <c r="WYG137" s="1339"/>
      <c r="WYH137" s="1339"/>
      <c r="WYI137" s="1339"/>
      <c r="WYJ137" s="1339"/>
      <c r="WYK137" s="1339"/>
      <c r="WYL137" s="1339"/>
      <c r="WYM137" s="1339"/>
      <c r="WYN137" s="1339"/>
      <c r="WYO137" s="1339"/>
      <c r="WYP137" s="1339"/>
      <c r="WYQ137" s="1339"/>
      <c r="WYR137" s="1339"/>
      <c r="WYS137" s="1339"/>
      <c r="WYT137" s="1339"/>
      <c r="WYU137" s="1339"/>
      <c r="WYV137" s="1339"/>
      <c r="WYW137" s="1339"/>
      <c r="WYX137" s="1339"/>
      <c r="WYY137" s="1339"/>
      <c r="WYZ137" s="1339"/>
      <c r="WZA137" s="1339"/>
      <c r="WZB137" s="1339"/>
      <c r="WZC137" s="1339"/>
      <c r="WZD137" s="1339"/>
      <c r="WZE137" s="1339"/>
      <c r="WZF137" s="1339"/>
      <c r="WZG137" s="1339"/>
      <c r="WZH137" s="1339"/>
      <c r="WZI137" s="1339"/>
      <c r="WZJ137" s="1339"/>
      <c r="WZK137" s="1339"/>
      <c r="WZL137" s="1339"/>
      <c r="WZM137" s="1339"/>
      <c r="WZN137" s="1339"/>
      <c r="WZO137" s="1339"/>
      <c r="WZP137" s="1339"/>
      <c r="WZQ137" s="1339"/>
      <c r="WZR137" s="1339"/>
      <c r="WZS137" s="1339"/>
      <c r="WZT137" s="1339"/>
      <c r="WZU137" s="1339"/>
      <c r="WZV137" s="1339"/>
      <c r="WZW137" s="1339"/>
      <c r="WZX137" s="1339"/>
      <c r="WZY137" s="1339"/>
      <c r="WZZ137" s="1339"/>
      <c r="XAA137" s="1339"/>
      <c r="XAB137" s="1339"/>
      <c r="XAC137" s="1339"/>
      <c r="XAD137" s="1339"/>
      <c r="XAE137" s="1339"/>
      <c r="XAF137" s="1339"/>
      <c r="XAG137" s="1339"/>
      <c r="XAH137" s="1339"/>
      <c r="XAI137" s="1339"/>
      <c r="XAJ137" s="1339"/>
      <c r="XAK137" s="1339"/>
      <c r="XAL137" s="1339"/>
      <c r="XAM137" s="1339"/>
      <c r="XAN137" s="1339"/>
      <c r="XAO137" s="1339"/>
      <c r="XAP137" s="1339"/>
      <c r="XAQ137" s="1339"/>
      <c r="XAR137" s="1339"/>
      <c r="XAS137" s="1339"/>
      <c r="XAT137" s="1339"/>
      <c r="XAU137" s="1339"/>
      <c r="XAV137" s="1339"/>
      <c r="XAW137" s="1339"/>
      <c r="XAX137" s="1339"/>
      <c r="XAY137" s="1339"/>
      <c r="XAZ137" s="1339"/>
      <c r="XBA137" s="1339"/>
      <c r="XBB137" s="1339"/>
      <c r="XBC137" s="1339"/>
      <c r="XBD137" s="1339"/>
      <c r="XBE137" s="1339"/>
      <c r="XBF137" s="1339"/>
      <c r="XBG137" s="1339"/>
      <c r="XBH137" s="1339"/>
      <c r="XBI137" s="1339"/>
      <c r="XBJ137" s="1339"/>
      <c r="XBK137" s="1339"/>
      <c r="XBL137" s="1339"/>
      <c r="XBM137" s="1339"/>
      <c r="XBN137" s="372"/>
    </row>
    <row r="138" spans="1:16290" ht="15.75" customHeight="1">
      <c r="A138" s="1334" t="s">
        <v>157</v>
      </c>
      <c r="B138" s="1334"/>
      <c r="C138" s="1334"/>
      <c r="D138" s="366"/>
      <c r="E138" s="367"/>
      <c r="F138" s="367"/>
      <c r="G138" s="367"/>
      <c r="H138" s="367"/>
      <c r="I138" s="367"/>
      <c r="J138" s="367"/>
    </row>
    <row r="139" spans="1:16290" ht="26.25" customHeight="1">
      <c r="A139" s="1334" t="s">
        <v>158</v>
      </c>
      <c r="B139" s="1334"/>
      <c r="C139" s="1334"/>
      <c r="D139" s="366"/>
      <c r="E139" s="367"/>
      <c r="F139" s="367"/>
      <c r="G139" s="367"/>
      <c r="H139" s="367"/>
      <c r="I139" s="367"/>
      <c r="J139" s="367"/>
    </row>
    <row r="140" spans="1:16290" ht="24.75" customHeight="1">
      <c r="A140" s="1334" t="s">
        <v>159</v>
      </c>
      <c r="B140" s="1334"/>
      <c r="C140" s="1334"/>
      <c r="D140" s="366"/>
      <c r="E140" s="367"/>
      <c r="F140" s="367"/>
      <c r="G140" s="367"/>
      <c r="H140" s="367"/>
      <c r="I140" s="367"/>
      <c r="J140" s="367"/>
    </row>
    <row r="141" spans="1:16290" ht="21.75" customHeight="1">
      <c r="A141" s="1339" t="s">
        <v>160</v>
      </c>
      <c r="B141" s="1339"/>
      <c r="C141" s="1339"/>
      <c r="D141" s="366"/>
      <c r="E141" s="367"/>
      <c r="F141" s="367"/>
      <c r="G141" s="367"/>
      <c r="H141" s="367"/>
      <c r="I141" s="367"/>
      <c r="J141" s="367"/>
    </row>
    <row r="142" spans="1:16290" ht="27" customHeight="1">
      <c r="A142" s="1334" t="s">
        <v>161</v>
      </c>
      <c r="B142" s="1334"/>
      <c r="C142" s="1334"/>
      <c r="D142" s="366"/>
      <c r="E142" s="367"/>
      <c r="F142" s="367"/>
      <c r="G142" s="367"/>
      <c r="H142" s="367"/>
      <c r="I142" s="367"/>
      <c r="J142" s="367"/>
    </row>
    <row r="143" spans="1:16290" ht="15.75">
      <c r="A143" s="1334" t="s">
        <v>162</v>
      </c>
      <c r="B143" s="1334"/>
      <c r="C143" s="1334"/>
      <c r="D143" s="366"/>
      <c r="E143" s="367"/>
      <c r="F143" s="367"/>
      <c r="G143" s="367"/>
      <c r="H143" s="367"/>
      <c r="I143" s="367"/>
      <c r="J143" s="367"/>
    </row>
    <row r="144" spans="1:16290" ht="17.25" customHeight="1">
      <c r="A144" s="1334" t="s">
        <v>163</v>
      </c>
      <c r="B144" s="1334"/>
      <c r="C144" s="1334"/>
      <c r="D144" s="366"/>
      <c r="E144" s="367"/>
      <c r="F144" s="367"/>
      <c r="G144" s="367"/>
      <c r="H144" s="367"/>
      <c r="I144" s="367"/>
      <c r="J144" s="367"/>
    </row>
    <row r="145" spans="1:12" ht="29.25" customHeight="1">
      <c r="A145" s="1334" t="s">
        <v>164</v>
      </c>
      <c r="B145" s="1334"/>
      <c r="C145" s="1334"/>
      <c r="D145" s="366"/>
      <c r="E145" s="367"/>
      <c r="F145" s="367"/>
      <c r="G145" s="367"/>
      <c r="H145" s="367"/>
      <c r="I145" s="367"/>
      <c r="J145" s="367"/>
    </row>
    <row r="146" spans="1:12" ht="72" customHeight="1">
      <c r="A146" s="1338" t="s">
        <v>165</v>
      </c>
      <c r="B146" s="1338"/>
      <c r="C146" s="1338"/>
      <c r="D146" s="1344" t="s">
        <v>657</v>
      </c>
      <c r="E146" s="1345"/>
      <c r="F146" s="1345"/>
      <c r="G146" s="1345"/>
      <c r="H146" s="1345"/>
      <c r="I146" s="1345"/>
      <c r="J146" s="1346"/>
      <c r="K146" s="1005">
        <f>SUM(K148:K151)</f>
        <v>0</v>
      </c>
      <c r="L146" s="669">
        <f>K146/20</f>
        <v>0</v>
      </c>
    </row>
    <row r="147" spans="1:12" ht="18">
      <c r="A147" s="1339" t="s">
        <v>166</v>
      </c>
      <c r="B147" s="1339"/>
      <c r="C147" s="1339"/>
      <c r="D147" s="366"/>
      <c r="E147" s="367"/>
      <c r="F147" s="367"/>
      <c r="G147" s="367"/>
      <c r="H147" s="367"/>
      <c r="I147" s="367"/>
      <c r="J147" s="367"/>
    </row>
    <row r="148" spans="1:12" ht="47.25" customHeight="1">
      <c r="A148" s="1333" t="s">
        <v>167</v>
      </c>
      <c r="B148" s="1333"/>
      <c r="C148" s="1333"/>
      <c r="D148" s="366"/>
      <c r="E148" s="367"/>
      <c r="F148" s="367"/>
      <c r="G148" s="367"/>
      <c r="H148" s="367"/>
      <c r="I148" s="367"/>
      <c r="J148" s="367"/>
    </row>
    <row r="149" spans="1:12" ht="31.5" customHeight="1">
      <c r="A149" s="1333" t="s">
        <v>168</v>
      </c>
      <c r="B149" s="1333"/>
      <c r="C149" s="1333"/>
      <c r="D149" s="366"/>
      <c r="E149" s="367"/>
      <c r="F149" s="367"/>
      <c r="G149" s="367"/>
      <c r="H149" s="367"/>
      <c r="I149" s="367"/>
      <c r="J149" s="367"/>
    </row>
    <row r="150" spans="1:12" ht="31.5" customHeight="1">
      <c r="A150" s="1333" t="s">
        <v>169</v>
      </c>
      <c r="B150" s="1333"/>
      <c r="C150" s="1333"/>
      <c r="D150" s="366"/>
      <c r="E150" s="367"/>
      <c r="F150" s="367"/>
      <c r="G150" s="367"/>
      <c r="H150" s="367"/>
      <c r="I150" s="367"/>
      <c r="J150" s="367"/>
    </row>
    <row r="151" spans="1:12" ht="15.75">
      <c r="A151" s="1333" t="s">
        <v>170</v>
      </c>
      <c r="B151" s="1333"/>
      <c r="C151" s="1333"/>
      <c r="D151" s="366"/>
      <c r="E151" s="367"/>
      <c r="F151" s="367"/>
      <c r="G151" s="367"/>
      <c r="H151" s="367"/>
      <c r="I151" s="367"/>
      <c r="J151" s="367"/>
    </row>
    <row r="154" spans="1:12" ht="59.25">
      <c r="A154" s="297"/>
    </row>
    <row r="155" spans="1:12" ht="15.75">
      <c r="A155" s="362" t="s">
        <v>445</v>
      </c>
    </row>
    <row r="156" spans="1:12" ht="15.75">
      <c r="A156" s="363" t="s">
        <v>446</v>
      </c>
    </row>
    <row r="157" spans="1:12" ht="15.75">
      <c r="A157" s="363" t="s">
        <v>447</v>
      </c>
    </row>
    <row r="158" spans="1:12" ht="15.75">
      <c r="A158" s="363" t="s">
        <v>448</v>
      </c>
      <c r="E158" s="374" t="s">
        <v>450</v>
      </c>
      <c r="F158" s="364">
        <v>42354</v>
      </c>
      <c r="G158" s="364">
        <v>42116</v>
      </c>
      <c r="H158" s="364">
        <v>42157</v>
      </c>
      <c r="K158" s="1023" t="s">
        <v>651</v>
      </c>
    </row>
    <row r="159" spans="1:12" ht="30.75">
      <c r="A159" s="1343" t="s">
        <v>141</v>
      </c>
      <c r="B159" s="1343"/>
      <c r="C159" s="1343"/>
      <c r="D159" s="365"/>
      <c r="E159" s="369">
        <f>(SUM(E160:E186)/11)/5</f>
        <v>0</v>
      </c>
      <c r="F159" s="368">
        <f>(SUM(F160:F186)/9)/5</f>
        <v>0</v>
      </c>
      <c r="G159" s="369">
        <f>(SUM(G160:G186)/15)/5</f>
        <v>0</v>
      </c>
      <c r="H159" s="368">
        <f>(SUM(H160:H186)/15)/5</f>
        <v>0</v>
      </c>
      <c r="I159" s="365"/>
      <c r="K159" s="368">
        <f>(SUM(K160:K186)/19)/5</f>
        <v>0</v>
      </c>
    </row>
    <row r="160" spans="1:12" ht="18">
      <c r="A160" s="1339" t="s">
        <v>142</v>
      </c>
      <c r="B160" s="1339"/>
      <c r="C160" s="1339"/>
      <c r="D160" s="366"/>
      <c r="E160" s="367"/>
      <c r="F160" s="367"/>
      <c r="G160" s="367"/>
      <c r="H160" s="367"/>
      <c r="I160" s="367"/>
    </row>
    <row r="161" spans="1:9" ht="15.75">
      <c r="A161" s="1334" t="s">
        <v>143</v>
      </c>
      <c r="B161" s="1334"/>
      <c r="C161" s="1334"/>
      <c r="D161" s="366"/>
      <c r="E161" s="367"/>
      <c r="F161" s="24"/>
      <c r="G161" s="367"/>
      <c r="H161" s="367"/>
      <c r="I161" s="367"/>
    </row>
    <row r="162" spans="1:9" ht="15.75">
      <c r="A162" s="1333" t="s">
        <v>144</v>
      </c>
      <c r="B162" s="1333"/>
      <c r="C162" s="1333"/>
      <c r="D162" s="366"/>
      <c r="E162" s="367"/>
      <c r="F162" s="24"/>
      <c r="G162" s="367"/>
      <c r="H162" s="367"/>
      <c r="I162" s="367"/>
    </row>
    <row r="163" spans="1:9" ht="18">
      <c r="A163" s="1339" t="s">
        <v>145</v>
      </c>
      <c r="B163" s="1339"/>
      <c r="C163" s="1339"/>
      <c r="D163" s="366"/>
      <c r="E163" s="367"/>
      <c r="F163" s="24"/>
      <c r="G163" s="367"/>
      <c r="H163" s="367"/>
      <c r="I163" s="367"/>
    </row>
    <row r="164" spans="1:9" ht="15.75">
      <c r="A164" s="1334" t="s">
        <v>146</v>
      </c>
      <c r="B164" s="1334"/>
      <c r="C164" s="1334"/>
      <c r="D164" s="366"/>
      <c r="E164" s="367"/>
      <c r="F164" s="367"/>
      <c r="G164" s="367"/>
      <c r="H164" s="367"/>
      <c r="I164" s="367"/>
    </row>
    <row r="165" spans="1:9" ht="15.75">
      <c r="A165" s="1334" t="s">
        <v>147</v>
      </c>
      <c r="B165" s="1334"/>
      <c r="C165" s="1334"/>
      <c r="D165" s="366"/>
      <c r="E165" s="367"/>
      <c r="F165" s="367"/>
      <c r="G165" s="367"/>
      <c r="H165" s="367"/>
      <c r="I165" s="367"/>
    </row>
    <row r="166" spans="1:9" ht="15.75">
      <c r="A166" s="1334" t="s">
        <v>148</v>
      </c>
      <c r="B166" s="1334"/>
      <c r="C166" s="1334"/>
      <c r="D166" s="366"/>
      <c r="E166" s="367"/>
      <c r="F166" s="367"/>
      <c r="G166" s="367"/>
      <c r="H166" s="367"/>
      <c r="I166" s="367"/>
    </row>
    <row r="167" spans="1:9" ht="15.75">
      <c r="A167" s="1340" t="s">
        <v>655</v>
      </c>
      <c r="B167" s="1341"/>
      <c r="C167" s="1342"/>
      <c r="D167" s="366"/>
      <c r="E167" s="367"/>
      <c r="F167" s="367"/>
      <c r="G167" s="367"/>
      <c r="H167" s="367"/>
      <c r="I167" s="367"/>
    </row>
    <row r="168" spans="1:9" ht="15.75">
      <c r="A168" s="1340" t="s">
        <v>652</v>
      </c>
      <c r="B168" s="1341"/>
      <c r="C168" s="1342"/>
      <c r="D168" s="366"/>
      <c r="E168" s="367"/>
      <c r="F168" s="367"/>
      <c r="G168" s="367"/>
      <c r="H168" s="367"/>
      <c r="I168" s="367"/>
    </row>
    <row r="169" spans="1:9" ht="15.75">
      <c r="A169" s="1340" t="s">
        <v>653</v>
      </c>
      <c r="B169" s="1341"/>
      <c r="C169" s="1342"/>
      <c r="D169" s="366"/>
      <c r="E169" s="367"/>
      <c r="F169" s="367"/>
      <c r="G169" s="367"/>
      <c r="H169" s="367"/>
      <c r="I169" s="367"/>
    </row>
    <row r="170" spans="1:9" ht="18">
      <c r="A170" s="1339" t="s">
        <v>149</v>
      </c>
      <c r="B170" s="1339"/>
      <c r="C170" s="1339"/>
      <c r="D170" s="366"/>
      <c r="E170" s="367"/>
      <c r="F170" s="367"/>
      <c r="G170" s="367"/>
      <c r="H170" s="367"/>
      <c r="I170" s="367"/>
    </row>
    <row r="171" spans="1:9" ht="15.75">
      <c r="A171" s="1334" t="s">
        <v>150</v>
      </c>
      <c r="B171" s="1334"/>
      <c r="C171" s="1334"/>
      <c r="D171" s="366"/>
      <c r="E171" s="367"/>
      <c r="F171" s="367"/>
      <c r="G171" s="367"/>
      <c r="H171" s="367"/>
      <c r="I171" s="367"/>
    </row>
    <row r="172" spans="1:9" ht="15.75">
      <c r="A172" s="1334" t="s">
        <v>151</v>
      </c>
      <c r="B172" s="1334"/>
      <c r="C172" s="1334"/>
      <c r="D172" s="366"/>
      <c r="E172" s="367"/>
      <c r="F172" s="367"/>
      <c r="G172" s="367"/>
      <c r="H172" s="367"/>
      <c r="I172" s="367"/>
    </row>
    <row r="173" spans="1:9" ht="15.75">
      <c r="A173" s="1334" t="s">
        <v>152</v>
      </c>
      <c r="B173" s="1334"/>
      <c r="C173" s="1334"/>
      <c r="D173" s="366"/>
      <c r="E173" s="367"/>
      <c r="F173" s="367"/>
      <c r="G173" s="367"/>
      <c r="H173" s="367"/>
      <c r="I173" s="367"/>
    </row>
    <row r="174" spans="1:9" ht="18">
      <c r="A174" s="1339" t="s">
        <v>153</v>
      </c>
      <c r="B174" s="1339"/>
      <c r="C174" s="1339"/>
      <c r="D174" s="366"/>
      <c r="E174" s="367"/>
      <c r="F174" s="367"/>
      <c r="G174" s="367"/>
      <c r="H174" s="367"/>
      <c r="I174" s="367"/>
    </row>
    <row r="175" spans="1:9" ht="15.75">
      <c r="A175" s="1334" t="s">
        <v>154</v>
      </c>
      <c r="B175" s="1334"/>
      <c r="C175" s="1334"/>
      <c r="D175" s="366"/>
      <c r="E175" s="367"/>
      <c r="F175" s="367"/>
      <c r="G175" s="367"/>
      <c r="H175" s="367"/>
      <c r="I175" s="367"/>
    </row>
    <row r="176" spans="1:9" ht="15.75">
      <c r="A176" s="1334" t="s">
        <v>155</v>
      </c>
      <c r="B176" s="1334"/>
      <c r="C176" s="1334"/>
      <c r="D176" s="366"/>
      <c r="E176" s="367"/>
      <c r="F176" s="367"/>
      <c r="G176" s="367"/>
      <c r="H176" s="367"/>
      <c r="I176" s="367"/>
    </row>
    <row r="177" spans="1:12" ht="15.75">
      <c r="A177" s="1340" t="s">
        <v>654</v>
      </c>
      <c r="B177" s="1341"/>
      <c r="C177" s="1342"/>
      <c r="D177" s="366"/>
      <c r="E177" s="367"/>
      <c r="F177" s="367"/>
      <c r="G177" s="367"/>
      <c r="H177" s="367"/>
      <c r="I177" s="367"/>
    </row>
    <row r="178" spans="1:12" ht="18">
      <c r="A178" s="1339" t="s">
        <v>156</v>
      </c>
      <c r="B178" s="1339"/>
      <c r="C178" s="1339"/>
      <c r="D178" s="366"/>
      <c r="E178" s="367"/>
      <c r="F178" s="367"/>
      <c r="G178" s="367"/>
      <c r="H178" s="367"/>
      <c r="I178" s="367"/>
    </row>
    <row r="179" spans="1:12" ht="15.75">
      <c r="A179" s="1334" t="s">
        <v>157</v>
      </c>
      <c r="B179" s="1334"/>
      <c r="C179" s="1334"/>
      <c r="D179" s="366"/>
      <c r="E179" s="367"/>
      <c r="F179" s="367"/>
      <c r="G179" s="367"/>
      <c r="H179" s="367"/>
      <c r="I179" s="367"/>
    </row>
    <row r="180" spans="1:12" ht="15.75">
      <c r="A180" s="1334" t="s">
        <v>158</v>
      </c>
      <c r="B180" s="1334"/>
      <c r="C180" s="1334"/>
      <c r="D180" s="366"/>
      <c r="E180" s="367"/>
      <c r="F180" s="367"/>
      <c r="G180" s="367"/>
      <c r="H180" s="367"/>
      <c r="I180" s="367"/>
    </row>
    <row r="181" spans="1:12" ht="15.75">
      <c r="A181" s="1334" t="s">
        <v>159</v>
      </c>
      <c r="B181" s="1334"/>
      <c r="C181" s="1334"/>
      <c r="D181" s="366"/>
      <c r="E181" s="367"/>
      <c r="F181" s="367"/>
      <c r="G181" s="367"/>
      <c r="H181" s="367"/>
      <c r="I181" s="367"/>
    </row>
    <row r="182" spans="1:12" ht="18">
      <c r="A182" s="1339" t="s">
        <v>160</v>
      </c>
      <c r="B182" s="1339"/>
      <c r="C182" s="1339"/>
      <c r="D182" s="366"/>
      <c r="E182" s="367"/>
      <c r="F182" s="367"/>
      <c r="G182" s="367"/>
      <c r="H182" s="367"/>
      <c r="I182" s="367"/>
    </row>
    <row r="183" spans="1:12" ht="15.75">
      <c r="A183" s="1334" t="s">
        <v>161</v>
      </c>
      <c r="B183" s="1334"/>
      <c r="C183" s="1334"/>
      <c r="D183" s="366"/>
      <c r="E183" s="367"/>
      <c r="F183" s="367"/>
      <c r="G183" s="367"/>
      <c r="H183" s="367"/>
      <c r="I183" s="367"/>
    </row>
    <row r="184" spans="1:12" ht="15.75">
      <c r="A184" s="1334" t="s">
        <v>162</v>
      </c>
      <c r="B184" s="1334"/>
      <c r="C184" s="1334"/>
      <c r="D184" s="366"/>
      <c r="E184" s="367"/>
      <c r="F184" s="367"/>
      <c r="G184" s="367"/>
      <c r="H184" s="367"/>
      <c r="I184" s="367"/>
    </row>
    <row r="185" spans="1:12" ht="15.75">
      <c r="A185" s="1334" t="s">
        <v>163</v>
      </c>
      <c r="B185" s="1334"/>
      <c r="C185" s="1334"/>
      <c r="D185" s="366"/>
      <c r="E185" s="367"/>
      <c r="F185" s="367"/>
      <c r="G185" s="367"/>
      <c r="H185" s="367"/>
      <c r="I185" s="367"/>
    </row>
    <row r="186" spans="1:12" ht="31.5" customHeight="1">
      <c r="A186" s="1333" t="s">
        <v>164</v>
      </c>
      <c r="B186" s="1333"/>
      <c r="C186" s="1333"/>
      <c r="D186" s="366"/>
      <c r="E186" s="367"/>
      <c r="F186" s="367"/>
      <c r="G186" s="367"/>
      <c r="H186" s="367"/>
      <c r="I186" s="367"/>
    </row>
    <row r="187" spans="1:12" ht="18">
      <c r="A187" s="1338" t="s">
        <v>165</v>
      </c>
      <c r="B187" s="1338"/>
      <c r="C187" s="1338"/>
      <c r="D187" s="1344" t="s">
        <v>657</v>
      </c>
      <c r="E187" s="1345"/>
      <c r="F187" s="1345"/>
      <c r="G187" s="1345"/>
      <c r="H187" s="1345"/>
      <c r="I187" s="1345"/>
      <c r="J187" s="1346"/>
      <c r="K187" s="1005">
        <f>SUM(K189:K192)</f>
        <v>0</v>
      </c>
      <c r="L187" s="669">
        <f>K187/20</f>
        <v>0</v>
      </c>
    </row>
    <row r="188" spans="1:12" ht="18">
      <c r="A188" s="1339" t="s">
        <v>166</v>
      </c>
      <c r="B188" s="1339"/>
      <c r="C188" s="1339"/>
      <c r="D188" s="366"/>
      <c r="E188" s="367"/>
      <c r="F188" s="367"/>
      <c r="G188" s="367"/>
      <c r="H188" s="367"/>
      <c r="I188" s="367"/>
    </row>
    <row r="189" spans="1:12" ht="15.75">
      <c r="A189" s="1333" t="s">
        <v>167</v>
      </c>
      <c r="B189" s="1333"/>
      <c r="C189" s="1333"/>
      <c r="D189" s="366"/>
      <c r="E189" s="367"/>
      <c r="F189" s="367"/>
      <c r="G189" s="367"/>
      <c r="H189" s="367"/>
      <c r="I189" s="367"/>
    </row>
    <row r="190" spans="1:12" ht="15.75">
      <c r="A190" s="1333" t="s">
        <v>168</v>
      </c>
      <c r="B190" s="1333"/>
      <c r="C190" s="1333"/>
      <c r="D190" s="366"/>
      <c r="E190" s="367"/>
      <c r="F190" s="367"/>
      <c r="G190" s="367"/>
      <c r="H190" s="367"/>
      <c r="I190" s="367"/>
    </row>
    <row r="191" spans="1:12" ht="15.75">
      <c r="A191" s="1333" t="s">
        <v>169</v>
      </c>
      <c r="B191" s="1333"/>
      <c r="C191" s="1333"/>
      <c r="D191" s="366"/>
      <c r="E191" s="367"/>
      <c r="F191" s="367"/>
      <c r="G191" s="367"/>
      <c r="H191" s="367"/>
      <c r="I191" s="367"/>
    </row>
    <row r="192" spans="1:12" ht="15.75">
      <c r="A192" s="1333" t="s">
        <v>170</v>
      </c>
      <c r="B192" s="1333"/>
      <c r="C192" s="1333"/>
      <c r="D192" s="366"/>
      <c r="E192" s="367"/>
      <c r="F192" s="367"/>
      <c r="G192" s="367"/>
      <c r="H192" s="367"/>
      <c r="I192" s="367"/>
    </row>
    <row r="194" spans="1:11" ht="59.25">
      <c r="A194" s="297"/>
    </row>
    <row r="195" spans="1:11" ht="15.75">
      <c r="A195" s="362" t="s">
        <v>445</v>
      </c>
    </row>
    <row r="196" spans="1:11" ht="15.75">
      <c r="A196" s="363" t="s">
        <v>446</v>
      </c>
    </row>
    <row r="197" spans="1:11" ht="15.75">
      <c r="A197" s="363" t="s">
        <v>447</v>
      </c>
    </row>
    <row r="198" spans="1:11" ht="15.75">
      <c r="A198" s="363" t="s">
        <v>448</v>
      </c>
      <c r="E198" s="364">
        <v>42313</v>
      </c>
      <c r="F198" s="364">
        <v>42053</v>
      </c>
      <c r="G198" s="364">
        <v>42088</v>
      </c>
      <c r="H198" s="364">
        <v>42150</v>
      </c>
      <c r="K198" s="1023" t="s">
        <v>651</v>
      </c>
    </row>
    <row r="199" spans="1:11" ht="30.75">
      <c r="A199" s="1343" t="s">
        <v>141</v>
      </c>
      <c r="B199" s="1343"/>
      <c r="C199" s="1343"/>
      <c r="D199" s="365"/>
      <c r="E199" s="369">
        <f>(SUM(E200:E226)/15)/5</f>
        <v>0</v>
      </c>
      <c r="F199" s="368">
        <f>(SUM(F200:F226)/15)/5</f>
        <v>0</v>
      </c>
      <c r="G199" s="369">
        <f>(SUM(G200:G226)/16)/5</f>
        <v>0</v>
      </c>
      <c r="H199" s="368">
        <f>(SUM(H200:H226)/16)/5</f>
        <v>0</v>
      </c>
      <c r="I199" s="365"/>
      <c r="K199" s="368">
        <f>(SUM(K200:K226)/19)/5</f>
        <v>0</v>
      </c>
    </row>
    <row r="200" spans="1:11" ht="18">
      <c r="A200" s="1339" t="s">
        <v>142</v>
      </c>
      <c r="B200" s="1339"/>
      <c r="C200" s="1339"/>
      <c r="D200" s="366"/>
      <c r="E200" s="367"/>
      <c r="F200" s="367"/>
      <c r="G200" s="367"/>
      <c r="H200" s="367"/>
      <c r="I200" s="367"/>
    </row>
    <row r="201" spans="1:11" ht="15.75">
      <c r="A201" s="1334" t="s">
        <v>143</v>
      </c>
      <c r="B201" s="1334"/>
      <c r="C201" s="1334"/>
      <c r="D201" s="366"/>
      <c r="E201" s="367"/>
      <c r="F201" s="24"/>
      <c r="G201" s="367"/>
      <c r="H201" s="367"/>
      <c r="I201" s="367"/>
    </row>
    <row r="202" spans="1:11" ht="15.75">
      <c r="A202" s="1333" t="s">
        <v>144</v>
      </c>
      <c r="B202" s="1333"/>
      <c r="C202" s="1333"/>
      <c r="D202" s="366"/>
      <c r="E202" s="367"/>
      <c r="F202" s="24"/>
      <c r="G202" s="367"/>
      <c r="H202" s="367"/>
      <c r="I202" s="367"/>
    </row>
    <row r="203" spans="1:11" ht="18">
      <c r="A203" s="1339" t="s">
        <v>145</v>
      </c>
      <c r="B203" s="1339"/>
      <c r="C203" s="1339"/>
      <c r="D203" s="366"/>
      <c r="E203" s="367"/>
      <c r="F203" s="367"/>
      <c r="G203" s="367"/>
      <c r="H203" s="367"/>
      <c r="I203" s="367"/>
    </row>
    <row r="204" spans="1:11" ht="15.75">
      <c r="A204" s="1334" t="s">
        <v>146</v>
      </c>
      <c r="B204" s="1334"/>
      <c r="C204" s="1334"/>
      <c r="D204" s="366"/>
      <c r="E204" s="367"/>
      <c r="F204" s="24"/>
      <c r="G204" s="367"/>
      <c r="H204" s="367"/>
      <c r="I204" s="367"/>
    </row>
    <row r="205" spans="1:11" ht="15.75">
      <c r="A205" s="1334" t="s">
        <v>147</v>
      </c>
      <c r="B205" s="1334"/>
      <c r="C205" s="1334"/>
      <c r="D205" s="366"/>
      <c r="E205" s="367"/>
      <c r="F205" s="24"/>
      <c r="G205" s="367"/>
      <c r="H205" s="367"/>
      <c r="I205" s="367"/>
    </row>
    <row r="206" spans="1:11" ht="15.75">
      <c r="A206" s="1334" t="s">
        <v>148</v>
      </c>
      <c r="B206" s="1334"/>
      <c r="C206" s="1334"/>
      <c r="D206" s="366"/>
      <c r="E206" s="367"/>
      <c r="F206" s="367"/>
      <c r="G206" s="367"/>
      <c r="H206" s="367"/>
      <c r="I206" s="367"/>
    </row>
    <row r="207" spans="1:11" ht="15.75">
      <c r="A207" s="1340" t="s">
        <v>655</v>
      </c>
      <c r="B207" s="1341"/>
      <c r="C207" s="1342"/>
      <c r="D207" s="366"/>
      <c r="E207" s="367"/>
      <c r="F207" s="367"/>
      <c r="G207" s="367"/>
      <c r="H207" s="367"/>
      <c r="I207" s="367"/>
    </row>
    <row r="208" spans="1:11" ht="15.75">
      <c r="A208" s="1340" t="s">
        <v>652</v>
      </c>
      <c r="B208" s="1341"/>
      <c r="C208" s="1342"/>
      <c r="D208" s="366"/>
      <c r="E208" s="367"/>
      <c r="F208" s="367"/>
      <c r="G208" s="367"/>
      <c r="H208" s="367"/>
      <c r="I208" s="367"/>
    </row>
    <row r="209" spans="1:9" ht="15.75">
      <c r="A209" s="1340" t="s">
        <v>653</v>
      </c>
      <c r="B209" s="1341"/>
      <c r="C209" s="1342"/>
      <c r="D209" s="366"/>
      <c r="E209" s="367"/>
      <c r="F209" s="367"/>
      <c r="G209" s="367"/>
      <c r="H209" s="367"/>
      <c r="I209" s="367"/>
    </row>
    <row r="210" spans="1:9" ht="18">
      <c r="A210" s="1339" t="s">
        <v>149</v>
      </c>
      <c r="B210" s="1339"/>
      <c r="C210" s="1339"/>
      <c r="D210" s="366"/>
      <c r="E210" s="367"/>
      <c r="F210" s="367"/>
      <c r="G210" s="367"/>
      <c r="H210" s="367"/>
      <c r="I210" s="367"/>
    </row>
    <row r="211" spans="1:9" ht="15.75">
      <c r="A211" s="1334" t="s">
        <v>150</v>
      </c>
      <c r="B211" s="1334"/>
      <c r="C211" s="1334"/>
      <c r="D211" s="366"/>
      <c r="E211" s="367"/>
      <c r="F211" s="367"/>
      <c r="G211" s="367"/>
      <c r="H211" s="367"/>
      <c r="I211" s="367"/>
    </row>
    <row r="212" spans="1:9" ht="15.75">
      <c r="A212" s="1334" t="s">
        <v>151</v>
      </c>
      <c r="B212" s="1334"/>
      <c r="C212" s="1334"/>
      <c r="D212" s="366"/>
      <c r="E212" s="367"/>
      <c r="F212" s="367"/>
      <c r="G212" s="367"/>
      <c r="H212" s="367"/>
      <c r="I212" s="367"/>
    </row>
    <row r="213" spans="1:9" ht="15.75">
      <c r="A213" s="1334" t="s">
        <v>152</v>
      </c>
      <c r="B213" s="1334"/>
      <c r="C213" s="1334"/>
      <c r="D213" s="366"/>
      <c r="E213" s="367"/>
      <c r="F213" s="367"/>
      <c r="G213" s="367"/>
      <c r="H213" s="367"/>
      <c r="I213" s="367"/>
    </row>
    <row r="214" spans="1:9" ht="18">
      <c r="A214" s="1339" t="s">
        <v>153</v>
      </c>
      <c r="B214" s="1339"/>
      <c r="C214" s="1339"/>
      <c r="D214" s="366"/>
      <c r="E214" s="367"/>
      <c r="F214" s="367"/>
      <c r="G214" s="367"/>
      <c r="H214" s="367"/>
      <c r="I214" s="367"/>
    </row>
    <row r="215" spans="1:9" ht="15.75">
      <c r="A215" s="1334" t="s">
        <v>154</v>
      </c>
      <c r="B215" s="1334"/>
      <c r="C215" s="1334"/>
      <c r="D215" s="366"/>
      <c r="E215" s="367"/>
      <c r="F215" s="367"/>
      <c r="G215" s="367"/>
      <c r="H215" s="367"/>
      <c r="I215" s="367"/>
    </row>
    <row r="216" spans="1:9" ht="15.75">
      <c r="A216" s="1334" t="s">
        <v>155</v>
      </c>
      <c r="B216" s="1334"/>
      <c r="C216" s="1334"/>
      <c r="D216" s="366"/>
      <c r="E216" s="367"/>
      <c r="F216" s="367"/>
      <c r="G216" s="367"/>
      <c r="H216" s="367"/>
      <c r="I216" s="367"/>
    </row>
    <row r="217" spans="1:9" ht="15.75">
      <c r="A217" s="1340" t="s">
        <v>654</v>
      </c>
      <c r="B217" s="1341"/>
      <c r="C217" s="1342"/>
      <c r="D217" s="366"/>
      <c r="E217" s="367"/>
      <c r="F217" s="367"/>
      <c r="G217" s="367"/>
      <c r="H217" s="367"/>
      <c r="I217" s="367"/>
    </row>
    <row r="218" spans="1:9" ht="18">
      <c r="A218" s="1339" t="s">
        <v>156</v>
      </c>
      <c r="B218" s="1339"/>
      <c r="C218" s="1339"/>
      <c r="D218" s="366"/>
      <c r="E218" s="367"/>
      <c r="F218" s="367"/>
      <c r="G218" s="367"/>
      <c r="H218" s="367"/>
      <c r="I218" s="367"/>
    </row>
    <row r="219" spans="1:9" ht="15.75">
      <c r="A219" s="1334" t="s">
        <v>157</v>
      </c>
      <c r="B219" s="1334"/>
      <c r="C219" s="1334"/>
      <c r="D219" s="366"/>
      <c r="E219" s="367"/>
      <c r="F219" s="367"/>
      <c r="G219" s="367"/>
      <c r="H219" s="367"/>
      <c r="I219" s="367"/>
    </row>
    <row r="220" spans="1:9" ht="15.75">
      <c r="A220" s="1334" t="s">
        <v>158</v>
      </c>
      <c r="B220" s="1334"/>
      <c r="C220" s="1334"/>
      <c r="D220" s="366"/>
      <c r="E220" s="367"/>
      <c r="F220" s="367"/>
      <c r="G220" s="367"/>
      <c r="H220" s="367"/>
      <c r="I220" s="367"/>
    </row>
    <row r="221" spans="1:9" ht="15.75">
      <c r="A221" s="1334" t="s">
        <v>159</v>
      </c>
      <c r="B221" s="1334"/>
      <c r="C221" s="1334"/>
      <c r="D221" s="366"/>
      <c r="E221" s="367"/>
      <c r="F221" s="367"/>
      <c r="G221" s="367"/>
      <c r="H221" s="367"/>
      <c r="I221" s="367"/>
    </row>
    <row r="222" spans="1:9" ht="18">
      <c r="A222" s="1339" t="s">
        <v>160</v>
      </c>
      <c r="B222" s="1339"/>
      <c r="C222" s="1339"/>
      <c r="D222" s="366"/>
      <c r="E222" s="367"/>
      <c r="F222" s="367"/>
      <c r="G222" s="367"/>
      <c r="H222" s="367"/>
      <c r="I222" s="367"/>
    </row>
    <row r="223" spans="1:9" ht="15.75">
      <c r="A223" s="1334" t="s">
        <v>161</v>
      </c>
      <c r="B223" s="1334"/>
      <c r="C223" s="1334"/>
      <c r="D223" s="366"/>
      <c r="E223" s="367"/>
      <c r="F223" s="367"/>
      <c r="G223" s="367"/>
      <c r="H223" s="367"/>
      <c r="I223" s="367"/>
    </row>
    <row r="224" spans="1:9" ht="15.75">
      <c r="A224" s="1334" t="s">
        <v>162</v>
      </c>
      <c r="B224" s="1334"/>
      <c r="C224" s="1334"/>
      <c r="D224" s="366"/>
      <c r="E224" s="367"/>
      <c r="F224" s="367"/>
      <c r="G224" s="367"/>
      <c r="H224" s="367"/>
      <c r="I224" s="367"/>
    </row>
    <row r="225" spans="1:12" ht="15.75">
      <c r="A225" s="1334" t="s">
        <v>163</v>
      </c>
      <c r="B225" s="1334"/>
      <c r="C225" s="1334"/>
      <c r="D225" s="366"/>
      <c r="E225" s="367"/>
      <c r="F225" s="367"/>
      <c r="G225" s="367"/>
      <c r="H225" s="367"/>
      <c r="I225" s="367"/>
    </row>
    <row r="226" spans="1:12" ht="31.5" customHeight="1">
      <c r="A226" s="1335" t="s">
        <v>164</v>
      </c>
      <c r="B226" s="1336"/>
      <c r="C226" s="1337"/>
      <c r="D226" s="366"/>
      <c r="E226" s="367"/>
      <c r="F226" s="367"/>
      <c r="G226" s="367"/>
      <c r="H226" s="367"/>
      <c r="I226" s="367"/>
    </row>
    <row r="227" spans="1:12" ht="18">
      <c r="A227" s="1338" t="s">
        <v>165</v>
      </c>
      <c r="B227" s="1338"/>
      <c r="C227" s="1338"/>
      <c r="D227" s="1344" t="s">
        <v>657</v>
      </c>
      <c r="E227" s="1345"/>
      <c r="F227" s="1345"/>
      <c r="G227" s="1345"/>
      <c r="H227" s="1345"/>
      <c r="I227" s="1345"/>
      <c r="J227" s="1346"/>
      <c r="K227" s="1005">
        <f>SUM(K229:K232)</f>
        <v>0</v>
      </c>
      <c r="L227" s="669">
        <f>K227/20</f>
        <v>0</v>
      </c>
    </row>
    <row r="228" spans="1:12" ht="18">
      <c r="A228" s="1339" t="s">
        <v>166</v>
      </c>
      <c r="B228" s="1339"/>
      <c r="C228" s="1339"/>
      <c r="D228" s="366"/>
      <c r="E228" s="367"/>
      <c r="F228" s="367"/>
      <c r="G228" s="367"/>
      <c r="H228" s="367"/>
      <c r="I228" s="367"/>
    </row>
    <row r="229" spans="1:12" ht="15.75">
      <c r="A229" s="1333" t="s">
        <v>167</v>
      </c>
      <c r="B229" s="1333"/>
      <c r="C229" s="1333"/>
      <c r="D229" s="366"/>
      <c r="E229" s="367"/>
      <c r="F229" s="367"/>
      <c r="G229" s="367"/>
      <c r="H229" s="367"/>
      <c r="I229" s="367"/>
    </row>
    <row r="230" spans="1:12" ht="15.75">
      <c r="A230" s="1333" t="s">
        <v>168</v>
      </c>
      <c r="B230" s="1333"/>
      <c r="C230" s="1333"/>
      <c r="D230" s="366"/>
      <c r="E230" s="367"/>
      <c r="F230" s="367"/>
      <c r="G230" s="367"/>
      <c r="H230" s="367"/>
      <c r="I230" s="367"/>
    </row>
    <row r="231" spans="1:12" ht="15.75">
      <c r="A231" s="1333" t="s">
        <v>169</v>
      </c>
      <c r="B231" s="1333"/>
      <c r="C231" s="1333"/>
      <c r="D231" s="366"/>
      <c r="E231" s="367"/>
      <c r="F231" s="367"/>
      <c r="G231" s="367"/>
      <c r="H231" s="367"/>
      <c r="I231" s="367"/>
    </row>
    <row r="232" spans="1:12" ht="15.75">
      <c r="A232" s="1333" t="s">
        <v>170</v>
      </c>
      <c r="B232" s="1333"/>
      <c r="C232" s="1333"/>
      <c r="D232" s="366"/>
      <c r="E232" s="367"/>
      <c r="F232" s="367"/>
      <c r="G232" s="367"/>
      <c r="H232" s="367"/>
      <c r="I232" s="367"/>
    </row>
    <row r="235" spans="1:12" ht="59.25">
      <c r="A235" s="297"/>
    </row>
    <row r="236" spans="1:12" ht="15.75">
      <c r="A236" s="362" t="s">
        <v>445</v>
      </c>
    </row>
    <row r="237" spans="1:12" ht="15.75">
      <c r="A237" s="363" t="s">
        <v>446</v>
      </c>
    </row>
    <row r="238" spans="1:12" ht="15.75">
      <c r="A238" s="363" t="s">
        <v>447</v>
      </c>
      <c r="G238">
        <f>(13*3/13)/5</f>
        <v>0.6</v>
      </c>
    </row>
    <row r="239" spans="1:12" ht="15.75">
      <c r="A239" s="363" t="s">
        <v>448</v>
      </c>
      <c r="E239" s="364">
        <v>42313</v>
      </c>
      <c r="F239" s="364">
        <v>42016</v>
      </c>
      <c r="G239" s="364">
        <v>42088</v>
      </c>
      <c r="H239" s="364">
        <v>42150</v>
      </c>
      <c r="K239" s="1023" t="s">
        <v>651</v>
      </c>
    </row>
    <row r="240" spans="1:12" ht="30.75">
      <c r="A240" s="1343" t="s">
        <v>141</v>
      </c>
      <c r="B240" s="1343"/>
      <c r="C240" s="1343"/>
      <c r="D240" s="365"/>
      <c r="E240" s="369">
        <f>(SUM(E241:E267)/13)/5</f>
        <v>0</v>
      </c>
      <c r="F240" s="368">
        <f>(SUM(F241:F267)/13)/5</f>
        <v>0</v>
      </c>
      <c r="G240" s="369">
        <f>(SUM(G241:G267)/6)/5</f>
        <v>0</v>
      </c>
      <c r="H240" s="368">
        <f>(SUM(H241:H267)/16)/5</f>
        <v>0</v>
      </c>
      <c r="I240" s="365"/>
      <c r="K240" s="368">
        <f>(SUM(K241:K267)/19)/5</f>
        <v>0</v>
      </c>
    </row>
    <row r="241" spans="1:9" ht="18">
      <c r="A241" s="1339" t="s">
        <v>142</v>
      </c>
      <c r="B241" s="1339"/>
      <c r="C241" s="1339"/>
      <c r="D241" s="366"/>
      <c r="E241" s="367"/>
      <c r="F241" s="367"/>
      <c r="G241" s="367"/>
      <c r="H241" s="367"/>
      <c r="I241" s="367"/>
    </row>
    <row r="242" spans="1:9" ht="15.75">
      <c r="A242" s="1334" t="s">
        <v>143</v>
      </c>
      <c r="B242" s="1334"/>
      <c r="C242" s="1334"/>
      <c r="D242" s="366"/>
      <c r="E242" s="367"/>
      <c r="F242" s="24"/>
      <c r="G242" s="367"/>
      <c r="H242" s="367"/>
      <c r="I242" s="367"/>
    </row>
    <row r="243" spans="1:9" ht="15.75">
      <c r="A243" s="1333" t="s">
        <v>144</v>
      </c>
      <c r="B243" s="1333"/>
      <c r="C243" s="1333"/>
      <c r="D243" s="366"/>
      <c r="E243" s="367"/>
      <c r="F243" s="24"/>
      <c r="G243" s="367"/>
      <c r="H243" s="367"/>
      <c r="I243" s="367"/>
    </row>
    <row r="244" spans="1:9" ht="18">
      <c r="A244" s="1339" t="s">
        <v>145</v>
      </c>
      <c r="B244" s="1339"/>
      <c r="C244" s="1339"/>
      <c r="D244" s="366"/>
      <c r="E244" s="367"/>
      <c r="F244" s="24"/>
      <c r="G244" s="367"/>
      <c r="H244" s="367"/>
      <c r="I244" s="367"/>
    </row>
    <row r="245" spans="1:9" ht="15.75">
      <c r="A245" s="1334" t="s">
        <v>146</v>
      </c>
      <c r="B245" s="1334"/>
      <c r="C245" s="1334"/>
      <c r="D245" s="366"/>
      <c r="E245" s="367"/>
      <c r="F245" s="367"/>
      <c r="G245" s="367"/>
      <c r="H245" s="367"/>
      <c r="I245" s="367"/>
    </row>
    <row r="246" spans="1:9" ht="15.75">
      <c r="A246" s="1334" t="s">
        <v>147</v>
      </c>
      <c r="B246" s="1334"/>
      <c r="C246" s="1334"/>
      <c r="D246" s="366"/>
      <c r="E246" s="367"/>
      <c r="F246" s="367"/>
      <c r="G246" s="367"/>
      <c r="H246" s="367"/>
      <c r="I246" s="367"/>
    </row>
    <row r="247" spans="1:9" ht="15.75">
      <c r="A247" s="1334" t="s">
        <v>148</v>
      </c>
      <c r="B247" s="1334"/>
      <c r="C247" s="1334"/>
      <c r="D247" s="366"/>
      <c r="E247" s="367"/>
      <c r="F247" s="367"/>
      <c r="G247" s="367"/>
      <c r="H247" s="367"/>
      <c r="I247" s="367"/>
    </row>
    <row r="248" spans="1:9" ht="15.75">
      <c r="A248" s="1340" t="s">
        <v>655</v>
      </c>
      <c r="B248" s="1341"/>
      <c r="C248" s="1342"/>
      <c r="D248" s="366"/>
      <c r="E248" s="367"/>
      <c r="F248" s="367"/>
      <c r="G248" s="367"/>
      <c r="H248" s="367"/>
      <c r="I248" s="367"/>
    </row>
    <row r="249" spans="1:9" ht="15.75">
      <c r="A249" s="1340" t="s">
        <v>652</v>
      </c>
      <c r="B249" s="1341"/>
      <c r="C249" s="1342"/>
      <c r="D249" s="366"/>
      <c r="E249" s="367"/>
      <c r="F249" s="367"/>
      <c r="G249" s="367"/>
      <c r="H249" s="367"/>
      <c r="I249" s="367"/>
    </row>
    <row r="250" spans="1:9" ht="15.75">
      <c r="A250" s="1340" t="s">
        <v>653</v>
      </c>
      <c r="B250" s="1341"/>
      <c r="C250" s="1342"/>
      <c r="D250" s="366"/>
      <c r="E250" s="367"/>
      <c r="F250" s="367"/>
      <c r="G250" s="367"/>
      <c r="H250" s="367"/>
      <c r="I250" s="367"/>
    </row>
    <row r="251" spans="1:9" ht="18">
      <c r="A251" s="1339" t="s">
        <v>149</v>
      </c>
      <c r="B251" s="1339"/>
      <c r="C251" s="1339"/>
      <c r="D251" s="366"/>
      <c r="E251" s="367"/>
      <c r="F251" s="367"/>
      <c r="G251" s="367"/>
      <c r="H251" s="367"/>
      <c r="I251" s="367"/>
    </row>
    <row r="252" spans="1:9" ht="15.75">
      <c r="A252" s="1334" t="s">
        <v>150</v>
      </c>
      <c r="B252" s="1334"/>
      <c r="C252" s="1334"/>
      <c r="D252" s="366"/>
      <c r="E252" s="367"/>
      <c r="F252" s="367"/>
      <c r="G252" s="367"/>
      <c r="H252" s="367"/>
      <c r="I252" s="367"/>
    </row>
    <row r="253" spans="1:9" ht="15.75">
      <c r="A253" s="1334" t="s">
        <v>151</v>
      </c>
      <c r="B253" s="1334"/>
      <c r="C253" s="1334"/>
      <c r="D253" s="366"/>
      <c r="E253" s="367"/>
      <c r="F253" s="367"/>
      <c r="G253" s="367"/>
      <c r="H253" s="367"/>
      <c r="I253" s="367"/>
    </row>
    <row r="254" spans="1:9" ht="15.75">
      <c r="A254" s="1334" t="s">
        <v>152</v>
      </c>
      <c r="B254" s="1334"/>
      <c r="C254" s="1334"/>
      <c r="D254" s="366"/>
      <c r="E254" s="367"/>
      <c r="F254" s="367"/>
      <c r="G254" s="367"/>
      <c r="H254" s="367"/>
      <c r="I254" s="367"/>
    </row>
    <row r="255" spans="1:9" ht="18">
      <c r="A255" s="1339" t="s">
        <v>153</v>
      </c>
      <c r="B255" s="1339"/>
      <c r="C255" s="1339"/>
      <c r="D255" s="366"/>
      <c r="E255" s="367"/>
      <c r="F255" s="367"/>
      <c r="G255" s="367"/>
      <c r="H255" s="367"/>
      <c r="I255" s="367"/>
    </row>
    <row r="256" spans="1:9" ht="15.75">
      <c r="A256" s="1334" t="s">
        <v>154</v>
      </c>
      <c r="B256" s="1334"/>
      <c r="C256" s="1334"/>
      <c r="D256" s="366"/>
      <c r="E256" s="367"/>
      <c r="F256" s="367"/>
      <c r="G256" s="367"/>
      <c r="H256" s="367"/>
      <c r="I256" s="367"/>
    </row>
    <row r="257" spans="1:12" ht="15.75">
      <c r="A257" s="1334" t="s">
        <v>155</v>
      </c>
      <c r="B257" s="1334"/>
      <c r="C257" s="1334"/>
      <c r="D257" s="366"/>
      <c r="E257" s="367"/>
      <c r="F257" s="367"/>
      <c r="G257" s="367"/>
      <c r="H257" s="367"/>
      <c r="I257" s="367"/>
    </row>
    <row r="258" spans="1:12" ht="15.75">
      <c r="A258" s="1340" t="s">
        <v>654</v>
      </c>
      <c r="B258" s="1341"/>
      <c r="C258" s="1342"/>
      <c r="D258" s="366"/>
      <c r="E258" s="367"/>
      <c r="F258" s="367"/>
      <c r="G258" s="367"/>
      <c r="H258" s="367"/>
      <c r="I258" s="367"/>
    </row>
    <row r="259" spans="1:12" ht="18">
      <c r="A259" s="1339" t="s">
        <v>156</v>
      </c>
      <c r="B259" s="1339"/>
      <c r="C259" s="1339"/>
      <c r="D259" s="366"/>
      <c r="E259" s="367"/>
      <c r="F259" s="367"/>
      <c r="G259" s="367"/>
      <c r="H259" s="367"/>
      <c r="I259" s="367"/>
    </row>
    <row r="260" spans="1:12" ht="15.75">
      <c r="A260" s="1334" t="s">
        <v>157</v>
      </c>
      <c r="B260" s="1334"/>
      <c r="C260" s="1334"/>
      <c r="D260" s="366"/>
      <c r="E260" s="367"/>
      <c r="F260" s="367"/>
      <c r="G260" s="367"/>
      <c r="H260" s="367"/>
      <c r="I260" s="367"/>
    </row>
    <row r="261" spans="1:12" ht="15.75">
      <c r="A261" s="1334" t="s">
        <v>158</v>
      </c>
      <c r="B261" s="1334"/>
      <c r="C261" s="1334"/>
      <c r="D261" s="366"/>
      <c r="E261" s="367"/>
      <c r="F261" s="367"/>
      <c r="G261" s="367"/>
      <c r="H261" s="367"/>
      <c r="I261" s="367"/>
    </row>
    <row r="262" spans="1:12" ht="15.75">
      <c r="A262" s="1334" t="s">
        <v>159</v>
      </c>
      <c r="B262" s="1334"/>
      <c r="C262" s="1334"/>
      <c r="D262" s="366"/>
      <c r="E262" s="367"/>
      <c r="F262" s="367"/>
      <c r="G262" s="367"/>
      <c r="H262" s="367"/>
      <c r="I262" s="367"/>
    </row>
    <row r="263" spans="1:12" ht="18">
      <c r="A263" s="1339" t="s">
        <v>160</v>
      </c>
      <c r="B263" s="1339"/>
      <c r="C263" s="1339"/>
      <c r="D263" s="366"/>
      <c r="E263" s="367"/>
      <c r="F263" s="367"/>
      <c r="G263" s="367"/>
      <c r="H263" s="367"/>
      <c r="I263" s="367"/>
    </row>
    <row r="264" spans="1:12" ht="15.75">
      <c r="A264" s="1334" t="s">
        <v>161</v>
      </c>
      <c r="B264" s="1334"/>
      <c r="C264" s="1334"/>
      <c r="D264" s="366"/>
      <c r="E264" s="367"/>
      <c r="F264" s="367"/>
      <c r="G264" s="367"/>
      <c r="H264" s="367"/>
      <c r="I264" s="367"/>
    </row>
    <row r="265" spans="1:12" ht="15.75">
      <c r="A265" s="1334" t="s">
        <v>162</v>
      </c>
      <c r="B265" s="1334"/>
      <c r="C265" s="1334"/>
      <c r="D265" s="366"/>
      <c r="E265" s="367"/>
      <c r="F265" s="367"/>
      <c r="G265" s="367"/>
      <c r="H265" s="367"/>
      <c r="I265" s="367"/>
    </row>
    <row r="266" spans="1:12" ht="15.75">
      <c r="A266" s="1334" t="s">
        <v>163</v>
      </c>
      <c r="B266" s="1334"/>
      <c r="C266" s="1334"/>
      <c r="D266" s="366"/>
      <c r="E266" s="367"/>
      <c r="F266" s="367"/>
      <c r="G266" s="367"/>
      <c r="H266" s="367"/>
      <c r="I266" s="367"/>
    </row>
    <row r="267" spans="1:12" ht="31.5" customHeight="1">
      <c r="A267" s="1335" t="s">
        <v>164</v>
      </c>
      <c r="B267" s="1336"/>
      <c r="C267" s="1337"/>
      <c r="D267" s="366"/>
      <c r="E267" s="367"/>
      <c r="F267" s="367"/>
      <c r="G267" s="367"/>
      <c r="H267" s="367"/>
      <c r="I267" s="367"/>
    </row>
    <row r="268" spans="1:12" ht="18">
      <c r="A268" s="1338" t="s">
        <v>165</v>
      </c>
      <c r="B268" s="1338"/>
      <c r="C268" s="1338"/>
      <c r="D268" s="1344" t="s">
        <v>657</v>
      </c>
      <c r="E268" s="1345"/>
      <c r="F268" s="1345"/>
      <c r="G268" s="1345"/>
      <c r="H268" s="1345"/>
      <c r="I268" s="1345"/>
      <c r="J268" s="1346"/>
      <c r="K268" s="1005">
        <f>SUM(K270:K273)</f>
        <v>0</v>
      </c>
      <c r="L268" s="669">
        <f>K268/20</f>
        <v>0</v>
      </c>
    </row>
    <row r="269" spans="1:12" ht="18">
      <c r="A269" s="1339" t="s">
        <v>166</v>
      </c>
      <c r="B269" s="1339"/>
      <c r="C269" s="1339"/>
      <c r="D269" s="366"/>
      <c r="E269" s="367"/>
      <c r="F269" s="367"/>
      <c r="G269" s="367"/>
      <c r="H269" s="367"/>
      <c r="I269" s="367"/>
    </row>
    <row r="270" spans="1:12" ht="15.75">
      <c r="A270" s="1333" t="s">
        <v>167</v>
      </c>
      <c r="B270" s="1333"/>
      <c r="C270" s="1333"/>
      <c r="D270" s="366"/>
      <c r="E270" s="367"/>
      <c r="F270" s="367"/>
      <c r="G270" s="367"/>
      <c r="H270" s="367"/>
      <c r="I270" s="367"/>
    </row>
    <row r="271" spans="1:12" ht="15.75">
      <c r="A271" s="1333" t="s">
        <v>168</v>
      </c>
      <c r="B271" s="1333"/>
      <c r="C271" s="1333"/>
      <c r="D271" s="366"/>
      <c r="E271" s="367"/>
      <c r="F271" s="367"/>
      <c r="G271" s="367"/>
      <c r="H271" s="367"/>
      <c r="I271" s="367"/>
    </row>
    <row r="272" spans="1:12" ht="15.75">
      <c r="A272" s="1333" t="s">
        <v>169</v>
      </c>
      <c r="B272" s="1333"/>
      <c r="C272" s="1333"/>
      <c r="D272" s="366"/>
      <c r="E272" s="367"/>
      <c r="F272" s="367"/>
      <c r="G272" s="367"/>
      <c r="H272" s="367"/>
      <c r="I272" s="367"/>
    </row>
    <row r="273" spans="1:11" ht="15.75">
      <c r="A273" s="1333" t="s">
        <v>170</v>
      </c>
      <c r="B273" s="1333"/>
      <c r="C273" s="1333"/>
      <c r="D273" s="366"/>
      <c r="E273" s="367"/>
      <c r="F273" s="367"/>
      <c r="G273" s="367"/>
      <c r="H273" s="367"/>
      <c r="I273" s="367"/>
    </row>
    <row r="276" spans="1:11" ht="59.25">
      <c r="A276" s="297"/>
    </row>
    <row r="277" spans="1:11" ht="15.75">
      <c r="A277" s="362" t="s">
        <v>445</v>
      </c>
    </row>
    <row r="278" spans="1:11" ht="16.5" thickBot="1">
      <c r="A278" s="363" t="s">
        <v>446</v>
      </c>
    </row>
    <row r="279" spans="1:11" ht="16.5" thickBot="1">
      <c r="A279" s="363" t="s">
        <v>447</v>
      </c>
      <c r="E279" s="1360" t="s">
        <v>520</v>
      </c>
      <c r="F279" s="1361"/>
      <c r="G279" s="1362"/>
      <c r="H279" s="1360" t="s">
        <v>519</v>
      </c>
      <c r="I279" s="1361"/>
      <c r="J279" s="1361"/>
      <c r="K279" s="1362"/>
    </row>
    <row r="280" spans="1:11" ht="15.75">
      <c r="A280" s="363" t="s">
        <v>448</v>
      </c>
      <c r="D280" s="364">
        <v>42334</v>
      </c>
      <c r="E280" s="364">
        <v>42355</v>
      </c>
      <c r="F280" s="364">
        <v>42039</v>
      </c>
      <c r="G280" s="364">
        <v>42078</v>
      </c>
      <c r="H280" s="364">
        <v>42108</v>
      </c>
      <c r="I280" s="364">
        <v>42130</v>
      </c>
      <c r="J280" s="1025">
        <v>42165</v>
      </c>
      <c r="K280" s="1023" t="s">
        <v>651</v>
      </c>
    </row>
    <row r="281" spans="1:11" ht="30.75">
      <c r="A281" s="1343" t="s">
        <v>141</v>
      </c>
      <c r="B281" s="1343"/>
      <c r="C281" s="1343"/>
      <c r="D281" s="369">
        <f>(SUM(D282:D308)/3)/5</f>
        <v>0</v>
      </c>
      <c r="E281" s="373">
        <f>(SUM(E282:E308)/10)/5</f>
        <v>0</v>
      </c>
      <c r="F281" s="368">
        <f>(SUM(F282:F308)/12)/5</f>
        <v>0</v>
      </c>
      <c r="G281" s="369">
        <f>(SUM(G282:G308)/6)/5</f>
        <v>0</v>
      </c>
      <c r="H281" s="373">
        <f>(SUM(H282:H308)/15)/5</f>
        <v>0</v>
      </c>
      <c r="I281" s="1033">
        <f>(SUM(I282:I308)/15)/5</f>
        <v>0</v>
      </c>
      <c r="J281" s="368">
        <f>(SUM(J282:J308)/14)/5</f>
        <v>0</v>
      </c>
      <c r="K281" s="1035">
        <f>(SUM(K282:K308)/19)/5</f>
        <v>0</v>
      </c>
    </row>
    <row r="282" spans="1:11" ht="18">
      <c r="A282" s="1339" t="s">
        <v>142</v>
      </c>
      <c r="B282" s="1339"/>
      <c r="C282" s="1339"/>
      <c r="D282" s="367"/>
      <c r="E282" s="367"/>
      <c r="F282" s="367"/>
      <c r="G282" s="367"/>
      <c r="H282" s="367"/>
      <c r="I282" s="367"/>
      <c r="J282" s="1034"/>
      <c r="K282" s="1036"/>
    </row>
    <row r="283" spans="1:11" ht="15.75">
      <c r="A283" s="1334" t="s">
        <v>143</v>
      </c>
      <c r="B283" s="1334"/>
      <c r="C283" s="1334"/>
      <c r="D283" s="367"/>
      <c r="E283" s="24"/>
      <c r="F283" s="367"/>
      <c r="G283" s="367"/>
      <c r="H283" s="367"/>
      <c r="I283" s="367"/>
      <c r="J283" s="1034"/>
      <c r="K283" s="1036"/>
    </row>
    <row r="284" spans="1:11" ht="15.75">
      <c r="A284" s="1333" t="s">
        <v>144</v>
      </c>
      <c r="B284" s="1333"/>
      <c r="C284" s="1333"/>
      <c r="D284" s="367"/>
      <c r="E284" s="24"/>
      <c r="F284" s="367"/>
      <c r="G284" s="367"/>
      <c r="H284" s="367"/>
      <c r="I284" s="367"/>
      <c r="J284" s="1034"/>
      <c r="K284" s="1036"/>
    </row>
    <row r="285" spans="1:11" ht="18">
      <c r="A285" s="1339" t="s">
        <v>145</v>
      </c>
      <c r="B285" s="1339"/>
      <c r="C285" s="1339"/>
      <c r="D285" s="367"/>
      <c r="E285" s="367"/>
      <c r="F285" s="367"/>
      <c r="G285" s="367"/>
      <c r="H285" s="367"/>
      <c r="I285" s="367"/>
      <c r="J285" s="1034"/>
      <c r="K285" s="1036"/>
    </row>
    <row r="286" spans="1:11" ht="15.75">
      <c r="A286" s="1334" t="s">
        <v>146</v>
      </c>
      <c r="B286" s="1334"/>
      <c r="C286" s="1334"/>
      <c r="D286" s="367"/>
      <c r="E286" s="24"/>
      <c r="F286" s="367"/>
      <c r="G286" s="367"/>
      <c r="H286" s="367"/>
      <c r="I286" s="367"/>
      <c r="J286" s="1034"/>
      <c r="K286" s="1036"/>
    </row>
    <row r="287" spans="1:11" ht="15.75">
      <c r="A287" s="1334" t="s">
        <v>147</v>
      </c>
      <c r="B287" s="1334"/>
      <c r="C287" s="1334"/>
      <c r="D287" s="367"/>
      <c r="E287" s="24"/>
      <c r="F287" s="367"/>
      <c r="G287" s="367"/>
      <c r="H287" s="367"/>
      <c r="I287" s="367"/>
      <c r="J287" s="1034"/>
      <c r="K287" s="1036"/>
    </row>
    <row r="288" spans="1:11" ht="15.75">
      <c r="A288" s="1334" t="s">
        <v>148</v>
      </c>
      <c r="B288" s="1334"/>
      <c r="C288" s="1334"/>
      <c r="D288" s="367"/>
      <c r="E288" s="367"/>
      <c r="F288" s="367"/>
      <c r="G288" s="367"/>
      <c r="H288" s="367"/>
      <c r="I288" s="367"/>
      <c r="J288" s="1034"/>
      <c r="K288" s="1036"/>
    </row>
    <row r="289" spans="1:11" ht="15.75">
      <c r="A289" s="1340" t="s">
        <v>655</v>
      </c>
      <c r="B289" s="1341"/>
      <c r="C289" s="1342"/>
      <c r="D289" s="367"/>
      <c r="E289" s="367"/>
      <c r="F289" s="367"/>
      <c r="G289" s="367"/>
      <c r="H289" s="367"/>
      <c r="I289" s="367"/>
      <c r="J289" s="1034"/>
      <c r="K289" s="1036"/>
    </row>
    <row r="290" spans="1:11" ht="15.75">
      <c r="A290" s="1340" t="s">
        <v>652</v>
      </c>
      <c r="B290" s="1341"/>
      <c r="C290" s="1342"/>
      <c r="D290" s="367"/>
      <c r="E290" s="367"/>
      <c r="F290" s="367"/>
      <c r="G290" s="367"/>
      <c r="H290" s="367"/>
      <c r="I290" s="367"/>
      <c r="J290" s="1034"/>
      <c r="K290" s="1036"/>
    </row>
    <row r="291" spans="1:11" ht="15.75">
      <c r="A291" s="1340" t="s">
        <v>653</v>
      </c>
      <c r="B291" s="1341"/>
      <c r="C291" s="1342"/>
      <c r="D291" s="367"/>
      <c r="E291" s="367"/>
      <c r="F291" s="367"/>
      <c r="G291" s="367"/>
      <c r="H291" s="367"/>
      <c r="I291" s="367"/>
      <c r="J291" s="1034"/>
      <c r="K291" s="1036"/>
    </row>
    <row r="292" spans="1:11" ht="18">
      <c r="A292" s="1339" t="s">
        <v>149</v>
      </c>
      <c r="B292" s="1339"/>
      <c r="C292" s="1339"/>
      <c r="D292" s="367"/>
      <c r="E292" s="367"/>
      <c r="F292" s="367"/>
      <c r="G292" s="367"/>
      <c r="H292" s="367"/>
      <c r="I292" s="367"/>
      <c r="J292" s="1034"/>
      <c r="K292" s="1036"/>
    </row>
    <row r="293" spans="1:11" ht="15.75">
      <c r="A293" s="1334" t="s">
        <v>150</v>
      </c>
      <c r="B293" s="1334"/>
      <c r="C293" s="1334"/>
      <c r="D293" s="367"/>
      <c r="E293" s="367"/>
      <c r="F293" s="367"/>
      <c r="G293" s="367"/>
      <c r="H293" s="367"/>
      <c r="I293" s="367"/>
      <c r="J293" s="1034"/>
      <c r="K293" s="1036"/>
    </row>
    <row r="294" spans="1:11" ht="15.75">
      <c r="A294" s="1334" t="s">
        <v>151</v>
      </c>
      <c r="B294" s="1334"/>
      <c r="C294" s="1334"/>
      <c r="D294" s="367"/>
      <c r="E294" s="367"/>
      <c r="F294" s="367"/>
      <c r="G294" s="367"/>
      <c r="H294" s="367"/>
      <c r="I294" s="367"/>
      <c r="J294" s="1034"/>
      <c r="K294" s="1036"/>
    </row>
    <row r="295" spans="1:11" ht="15.75">
      <c r="A295" s="1334" t="s">
        <v>152</v>
      </c>
      <c r="B295" s="1334"/>
      <c r="C295" s="1334"/>
      <c r="D295" s="367"/>
      <c r="E295" s="367"/>
      <c r="F295" s="367"/>
      <c r="G295" s="367"/>
      <c r="H295" s="367"/>
      <c r="I295" s="367"/>
      <c r="J295" s="1034"/>
      <c r="K295" s="1036"/>
    </row>
    <row r="296" spans="1:11" ht="18">
      <c r="A296" s="1339" t="s">
        <v>153</v>
      </c>
      <c r="B296" s="1339"/>
      <c r="C296" s="1339"/>
      <c r="D296" s="367"/>
      <c r="E296" s="367"/>
      <c r="F296" s="367"/>
      <c r="G296" s="367"/>
      <c r="H296" s="367"/>
      <c r="I296" s="367"/>
      <c r="J296" s="1034"/>
      <c r="K296" s="1036"/>
    </row>
    <row r="297" spans="1:11" ht="15.75">
      <c r="A297" s="1334" t="s">
        <v>154</v>
      </c>
      <c r="B297" s="1334"/>
      <c r="C297" s="1334"/>
      <c r="D297" s="367"/>
      <c r="E297" s="367"/>
      <c r="F297" s="367"/>
      <c r="G297" s="367"/>
      <c r="H297" s="367"/>
      <c r="I297" s="367"/>
      <c r="J297" s="1034"/>
      <c r="K297" s="1036"/>
    </row>
    <row r="298" spans="1:11" ht="15.75">
      <c r="A298" s="1334" t="s">
        <v>155</v>
      </c>
      <c r="B298" s="1334"/>
      <c r="C298" s="1334"/>
      <c r="D298" s="367"/>
      <c r="E298" s="367"/>
      <c r="F298" s="367"/>
      <c r="G298" s="367"/>
      <c r="H298" s="367"/>
      <c r="I298" s="367"/>
      <c r="J298" s="1034"/>
      <c r="K298" s="1036"/>
    </row>
    <row r="299" spans="1:11" ht="15.75">
      <c r="A299" s="1340" t="s">
        <v>654</v>
      </c>
      <c r="B299" s="1341"/>
      <c r="C299" s="1342"/>
      <c r="D299" s="367"/>
      <c r="E299" s="367"/>
      <c r="F299" s="367"/>
      <c r="G299" s="367"/>
      <c r="H299" s="367"/>
      <c r="I299" s="367"/>
      <c r="J299" s="1034"/>
      <c r="K299" s="1036"/>
    </row>
    <row r="300" spans="1:11" ht="18">
      <c r="A300" s="1339" t="s">
        <v>156</v>
      </c>
      <c r="B300" s="1339"/>
      <c r="C300" s="1339"/>
      <c r="D300" s="367"/>
      <c r="E300" s="367"/>
      <c r="F300" s="367"/>
      <c r="G300" s="367"/>
      <c r="H300" s="367"/>
      <c r="I300" s="367"/>
      <c r="J300" s="1034"/>
      <c r="K300" s="1036"/>
    </row>
    <row r="301" spans="1:11" ht="15.75">
      <c r="A301" s="1334" t="s">
        <v>157</v>
      </c>
      <c r="B301" s="1334"/>
      <c r="C301" s="1334"/>
      <c r="D301" s="367"/>
      <c r="E301" s="367"/>
      <c r="F301" s="367"/>
      <c r="G301" s="367"/>
      <c r="H301" s="367"/>
      <c r="I301" s="367"/>
      <c r="J301" s="1034"/>
      <c r="K301" s="1036"/>
    </row>
    <row r="302" spans="1:11" ht="15.75">
      <c r="A302" s="1334" t="s">
        <v>158</v>
      </c>
      <c r="B302" s="1334"/>
      <c r="C302" s="1334"/>
      <c r="D302" s="367"/>
      <c r="E302" s="367"/>
      <c r="F302" s="367"/>
      <c r="G302" s="367"/>
      <c r="H302" s="367"/>
      <c r="I302" s="367"/>
      <c r="J302" s="1034"/>
      <c r="K302" s="1036"/>
    </row>
    <row r="303" spans="1:11" ht="15.75">
      <c r="A303" s="1334" t="s">
        <v>159</v>
      </c>
      <c r="B303" s="1334"/>
      <c r="C303" s="1334"/>
      <c r="D303" s="367"/>
      <c r="E303" s="367"/>
      <c r="F303" s="367"/>
      <c r="G303" s="367"/>
      <c r="H303" s="367"/>
      <c r="I303" s="367"/>
      <c r="J303" s="1034"/>
      <c r="K303" s="1036"/>
    </row>
    <row r="304" spans="1:11" ht="18">
      <c r="A304" s="1339" t="s">
        <v>160</v>
      </c>
      <c r="B304" s="1339"/>
      <c r="C304" s="1339"/>
      <c r="D304" s="367"/>
      <c r="E304" s="367"/>
      <c r="F304" s="367"/>
      <c r="G304" s="367"/>
      <c r="H304" s="367"/>
      <c r="I304" s="367"/>
      <c r="J304" s="1034"/>
      <c r="K304" s="1036"/>
    </row>
    <row r="305" spans="1:12" ht="15.75">
      <c r="A305" s="1334" t="s">
        <v>161</v>
      </c>
      <c r="B305" s="1334"/>
      <c r="C305" s="1334"/>
      <c r="D305" s="367"/>
      <c r="E305" s="367"/>
      <c r="F305" s="367"/>
      <c r="G305" s="367"/>
      <c r="H305" s="367"/>
      <c r="I305" s="367"/>
      <c r="J305" s="1034"/>
      <c r="K305" s="1036"/>
    </row>
    <row r="306" spans="1:12" ht="15.75">
      <c r="A306" s="1334" t="s">
        <v>162</v>
      </c>
      <c r="B306" s="1334"/>
      <c r="C306" s="1334"/>
      <c r="D306" s="367"/>
      <c r="E306" s="367"/>
      <c r="F306" s="367"/>
      <c r="G306" s="367"/>
      <c r="H306" s="367"/>
      <c r="I306" s="367"/>
      <c r="J306" s="1034"/>
      <c r="K306" s="1036"/>
    </row>
    <row r="307" spans="1:12" ht="15.75">
      <c r="A307" s="1334" t="s">
        <v>163</v>
      </c>
      <c r="B307" s="1334"/>
      <c r="C307" s="1334"/>
      <c r="D307" s="367"/>
      <c r="E307" s="367"/>
      <c r="F307" s="367"/>
      <c r="G307" s="367"/>
      <c r="H307" s="367"/>
      <c r="I307" s="367"/>
      <c r="J307" s="1034"/>
      <c r="K307" s="1036"/>
    </row>
    <row r="308" spans="1:12" ht="31.5" customHeight="1">
      <c r="A308" s="1335" t="s">
        <v>164</v>
      </c>
      <c r="B308" s="1336"/>
      <c r="C308" s="1337"/>
      <c r="D308" s="366"/>
      <c r="E308" s="367"/>
      <c r="F308" s="367"/>
      <c r="G308" s="367"/>
      <c r="H308" s="367"/>
      <c r="I308" s="367"/>
      <c r="J308" s="1034"/>
      <c r="K308" s="1036"/>
    </row>
    <row r="309" spans="1:12" ht="18">
      <c r="A309" s="1338" t="s">
        <v>165</v>
      </c>
      <c r="B309" s="1338"/>
      <c r="C309" s="1338"/>
      <c r="D309" s="1344" t="s">
        <v>657</v>
      </c>
      <c r="E309" s="1345"/>
      <c r="F309" s="1345"/>
      <c r="G309" s="1345"/>
      <c r="H309" s="1345"/>
      <c r="I309" s="1345"/>
      <c r="J309" s="1345"/>
      <c r="K309" s="1037">
        <f>SUM(K311:K314)</f>
        <v>0</v>
      </c>
      <c r="L309" s="669">
        <f>K309/20</f>
        <v>0</v>
      </c>
    </row>
    <row r="310" spans="1:12" ht="18">
      <c r="A310" s="1339" t="s">
        <v>166</v>
      </c>
      <c r="B310" s="1339"/>
      <c r="C310" s="1339"/>
      <c r="D310" s="366"/>
      <c r="E310" s="367"/>
      <c r="F310" s="367"/>
      <c r="G310" s="367"/>
      <c r="H310" s="367"/>
      <c r="I310" s="367"/>
      <c r="J310" s="1026"/>
      <c r="K310" s="1036"/>
    </row>
    <row r="311" spans="1:12" ht="15.75">
      <c r="A311" s="1333" t="s">
        <v>167</v>
      </c>
      <c r="B311" s="1333"/>
      <c r="C311" s="1333"/>
      <c r="D311" s="366"/>
      <c r="E311" s="367"/>
      <c r="F311" s="367"/>
      <c r="G311" s="367"/>
      <c r="H311" s="367"/>
      <c r="I311" s="367"/>
      <c r="J311" s="1026"/>
      <c r="K311" s="1036"/>
    </row>
    <row r="312" spans="1:12" ht="15.75">
      <c r="A312" s="1333" t="s">
        <v>168</v>
      </c>
      <c r="B312" s="1333"/>
      <c r="C312" s="1333"/>
      <c r="D312" s="366"/>
      <c r="E312" s="367"/>
      <c r="F312" s="367"/>
      <c r="G312" s="367"/>
      <c r="H312" s="367"/>
      <c r="I312" s="367"/>
      <c r="J312" s="1026"/>
      <c r="K312" s="1036"/>
    </row>
    <row r="313" spans="1:12" ht="15.75">
      <c r="A313" s="1333" t="s">
        <v>169</v>
      </c>
      <c r="B313" s="1333"/>
      <c r="C313" s="1333"/>
      <c r="D313" s="366"/>
      <c r="E313" s="367"/>
      <c r="F313" s="367"/>
      <c r="G313" s="367"/>
      <c r="H313" s="367"/>
      <c r="I313" s="367"/>
      <c r="J313" s="1026"/>
      <c r="K313" s="1036"/>
    </row>
    <row r="314" spans="1:12" ht="15.75">
      <c r="A314" s="1333" t="s">
        <v>170</v>
      </c>
      <c r="B314" s="1333"/>
      <c r="C314" s="1333"/>
      <c r="D314" s="366"/>
      <c r="E314" s="367"/>
      <c r="F314" s="367"/>
      <c r="G314" s="367"/>
      <c r="H314" s="367"/>
      <c r="I314" s="367"/>
      <c r="J314" s="1026"/>
      <c r="K314" s="1036"/>
    </row>
    <row r="315" spans="1:12">
      <c r="K315" s="1037"/>
    </row>
    <row r="316" spans="1:12">
      <c r="K316" s="1037"/>
    </row>
    <row r="317" spans="1:12" ht="59.25">
      <c r="A317" s="297"/>
      <c r="K317" s="1037"/>
    </row>
    <row r="318" spans="1:12" ht="15.75">
      <c r="A318" s="362" t="s">
        <v>445</v>
      </c>
    </row>
    <row r="319" spans="1:12" ht="15.75">
      <c r="A319" s="363" t="s">
        <v>446</v>
      </c>
    </row>
    <row r="320" spans="1:12" ht="15.75">
      <c r="A320" s="363" t="s">
        <v>447</v>
      </c>
    </row>
    <row r="321" spans="1:11" ht="15.75">
      <c r="A321" s="363" t="s">
        <v>448</v>
      </c>
      <c r="E321" s="364">
        <v>42313</v>
      </c>
      <c r="F321" s="364">
        <v>42044</v>
      </c>
      <c r="G321" s="588" t="s">
        <v>521</v>
      </c>
      <c r="H321" s="364">
        <v>42165</v>
      </c>
      <c r="K321" s="1023" t="s">
        <v>651</v>
      </c>
    </row>
    <row r="322" spans="1:11" ht="30.75">
      <c r="A322" s="1343" t="s">
        <v>141</v>
      </c>
      <c r="B322" s="1343"/>
      <c r="C322" s="1343"/>
      <c r="D322" s="365"/>
      <c r="E322" s="369">
        <f>(SUM(E323:E349)/8)/5</f>
        <v>0</v>
      </c>
      <c r="F322" s="368">
        <f>(SUM(F323:F349)/8)/5</f>
        <v>0</v>
      </c>
      <c r="G322" s="369">
        <f>(SUM(G323:G349)/16)/5</f>
        <v>0</v>
      </c>
      <c r="H322" s="368">
        <f>(SUM(H323:H349)/16)/5</f>
        <v>0</v>
      </c>
      <c r="I322" s="365"/>
      <c r="K322" s="368">
        <f>(SUM(K323:K349)/19)/5</f>
        <v>0</v>
      </c>
    </row>
    <row r="323" spans="1:11" ht="18">
      <c r="A323" s="1339" t="s">
        <v>142</v>
      </c>
      <c r="B323" s="1339"/>
      <c r="C323" s="1339"/>
      <c r="D323" s="366"/>
      <c r="E323" s="367"/>
      <c r="F323" s="367"/>
      <c r="G323" s="367"/>
      <c r="H323" s="367"/>
      <c r="I323" s="367"/>
    </row>
    <row r="324" spans="1:11" ht="15.75">
      <c r="A324" s="1334" t="s">
        <v>143</v>
      </c>
      <c r="B324" s="1334"/>
      <c r="C324" s="1334"/>
      <c r="D324" s="366"/>
      <c r="E324" s="367"/>
      <c r="F324" s="24"/>
      <c r="G324" s="367"/>
      <c r="H324" s="367"/>
      <c r="I324" s="367"/>
    </row>
    <row r="325" spans="1:11" ht="15.75">
      <c r="A325" s="1333" t="s">
        <v>144</v>
      </c>
      <c r="B325" s="1333"/>
      <c r="C325" s="1333"/>
      <c r="D325" s="366"/>
      <c r="E325" s="367"/>
      <c r="F325" s="24"/>
      <c r="G325" s="367"/>
      <c r="H325" s="367"/>
      <c r="I325" s="367"/>
    </row>
    <row r="326" spans="1:11" ht="18">
      <c r="A326" s="1339" t="s">
        <v>145</v>
      </c>
      <c r="B326" s="1339"/>
      <c r="C326" s="1339"/>
      <c r="D326" s="366"/>
      <c r="E326" s="367"/>
      <c r="F326" s="24"/>
      <c r="G326" s="367"/>
      <c r="H326" s="367"/>
      <c r="I326" s="367"/>
    </row>
    <row r="327" spans="1:11" ht="15.75">
      <c r="A327" s="1334" t="s">
        <v>146</v>
      </c>
      <c r="B327" s="1334"/>
      <c r="C327" s="1334"/>
      <c r="D327" s="366"/>
      <c r="E327" s="367"/>
      <c r="F327" s="24"/>
      <c r="G327" s="367"/>
      <c r="H327" s="367"/>
      <c r="I327" s="367"/>
    </row>
    <row r="328" spans="1:11" ht="15.75">
      <c r="A328" s="1334" t="s">
        <v>147</v>
      </c>
      <c r="B328" s="1334"/>
      <c r="C328" s="1334"/>
      <c r="D328" s="366"/>
      <c r="E328" s="367"/>
      <c r="F328" s="24"/>
      <c r="G328" s="367"/>
      <c r="H328" s="367"/>
      <c r="I328" s="367"/>
    </row>
    <row r="329" spans="1:11" ht="15.75">
      <c r="A329" s="1334" t="s">
        <v>148</v>
      </c>
      <c r="B329" s="1334"/>
      <c r="C329" s="1334"/>
      <c r="D329" s="366"/>
      <c r="E329" s="367"/>
      <c r="F329" s="367"/>
      <c r="G329" s="367"/>
      <c r="H329" s="367"/>
      <c r="I329" s="367"/>
    </row>
    <row r="330" spans="1:11" ht="15.75">
      <c r="A330" s="1340" t="s">
        <v>655</v>
      </c>
      <c r="B330" s="1341"/>
      <c r="C330" s="1342"/>
      <c r="D330" s="366"/>
      <c r="E330" s="367"/>
      <c r="F330" s="367"/>
      <c r="G330" s="367"/>
      <c r="H330" s="367"/>
      <c r="I330" s="367"/>
    </row>
    <row r="331" spans="1:11" ht="15.75">
      <c r="A331" s="1340" t="s">
        <v>652</v>
      </c>
      <c r="B331" s="1341"/>
      <c r="C331" s="1342"/>
      <c r="D331" s="366"/>
      <c r="E331" s="367"/>
      <c r="F331" s="367"/>
      <c r="G331" s="367"/>
      <c r="H331" s="367"/>
      <c r="I331" s="367"/>
    </row>
    <row r="332" spans="1:11" ht="15.75">
      <c r="A332" s="1340" t="s">
        <v>653</v>
      </c>
      <c r="B332" s="1341"/>
      <c r="C332" s="1342"/>
      <c r="D332" s="366"/>
      <c r="E332" s="367"/>
      <c r="F332" s="367"/>
      <c r="G332" s="367"/>
      <c r="H332" s="367"/>
      <c r="I332" s="367"/>
    </row>
    <row r="333" spans="1:11" ht="18">
      <c r="A333" s="1339" t="s">
        <v>149</v>
      </c>
      <c r="B333" s="1339"/>
      <c r="C333" s="1339"/>
      <c r="D333" s="366"/>
      <c r="E333" s="367"/>
      <c r="F333" s="367"/>
      <c r="G333" s="367"/>
      <c r="H333" s="367"/>
      <c r="I333" s="367"/>
    </row>
    <row r="334" spans="1:11" ht="15.75">
      <c r="A334" s="1334" t="s">
        <v>150</v>
      </c>
      <c r="B334" s="1334"/>
      <c r="C334" s="1334"/>
      <c r="D334" s="366"/>
      <c r="E334" s="367"/>
      <c r="F334" s="367"/>
      <c r="G334" s="367"/>
      <c r="H334" s="367"/>
      <c r="I334" s="367"/>
    </row>
    <row r="335" spans="1:11" ht="15.75">
      <c r="A335" s="1334" t="s">
        <v>151</v>
      </c>
      <c r="B335" s="1334"/>
      <c r="C335" s="1334"/>
      <c r="D335" s="366"/>
      <c r="E335" s="367"/>
      <c r="F335" s="367"/>
      <c r="G335" s="367"/>
      <c r="H335" s="367"/>
      <c r="I335" s="367"/>
    </row>
    <row r="336" spans="1:11" ht="15.75">
      <c r="A336" s="1334" t="s">
        <v>152</v>
      </c>
      <c r="B336" s="1334"/>
      <c r="C336" s="1334"/>
      <c r="D336" s="366"/>
      <c r="E336" s="367"/>
      <c r="F336" s="367"/>
      <c r="G336" s="367"/>
      <c r="H336" s="367"/>
      <c r="I336" s="367"/>
    </row>
    <row r="337" spans="1:12" ht="18">
      <c r="A337" s="1339" t="s">
        <v>153</v>
      </c>
      <c r="B337" s="1339"/>
      <c r="C337" s="1339"/>
      <c r="D337" s="366"/>
      <c r="E337" s="367"/>
      <c r="F337" s="367"/>
      <c r="G337" s="367"/>
      <c r="H337" s="367"/>
      <c r="I337" s="367"/>
    </row>
    <row r="338" spans="1:12" ht="15.75">
      <c r="A338" s="1334" t="s">
        <v>154</v>
      </c>
      <c r="B338" s="1334"/>
      <c r="C338" s="1334"/>
      <c r="D338" s="366"/>
      <c r="E338" s="367"/>
      <c r="F338" s="367"/>
      <c r="G338" s="367"/>
      <c r="H338" s="367"/>
      <c r="I338" s="367"/>
    </row>
    <row r="339" spans="1:12" ht="15.75">
      <c r="A339" s="1334" t="s">
        <v>155</v>
      </c>
      <c r="B339" s="1334"/>
      <c r="C339" s="1334"/>
      <c r="D339" s="366"/>
      <c r="E339" s="367"/>
      <c r="F339" s="367"/>
      <c r="G339" s="367"/>
      <c r="H339" s="367"/>
      <c r="I339" s="367"/>
    </row>
    <row r="340" spans="1:12" ht="15.75">
      <c r="A340" s="1340" t="s">
        <v>654</v>
      </c>
      <c r="B340" s="1341"/>
      <c r="C340" s="1342"/>
      <c r="D340" s="366"/>
      <c r="E340" s="367"/>
      <c r="F340" s="367"/>
      <c r="G340" s="367"/>
      <c r="H340" s="367"/>
      <c r="I340" s="367"/>
    </row>
    <row r="341" spans="1:12" ht="18">
      <c r="A341" s="1339" t="s">
        <v>156</v>
      </c>
      <c r="B341" s="1339"/>
      <c r="C341" s="1339"/>
      <c r="D341" s="366"/>
      <c r="E341" s="367"/>
      <c r="F341" s="367"/>
      <c r="G341" s="367"/>
      <c r="H341" s="367"/>
      <c r="I341" s="367"/>
    </row>
    <row r="342" spans="1:12" ht="15.75">
      <c r="A342" s="1334" t="s">
        <v>157</v>
      </c>
      <c r="B342" s="1334"/>
      <c r="C342" s="1334"/>
      <c r="D342" s="366"/>
      <c r="E342" s="367"/>
      <c r="F342" s="367"/>
      <c r="G342" s="367"/>
      <c r="H342" s="367"/>
      <c r="I342" s="367"/>
    </row>
    <row r="343" spans="1:12" ht="15.75">
      <c r="A343" s="1334" t="s">
        <v>158</v>
      </c>
      <c r="B343" s="1334"/>
      <c r="C343" s="1334"/>
      <c r="D343" s="366"/>
      <c r="E343" s="367"/>
      <c r="F343" s="367"/>
      <c r="G343" s="367"/>
      <c r="H343" s="367"/>
      <c r="I343" s="367"/>
    </row>
    <row r="344" spans="1:12" ht="15.75">
      <c r="A344" s="1334" t="s">
        <v>159</v>
      </c>
      <c r="B344" s="1334"/>
      <c r="C344" s="1334"/>
      <c r="D344" s="366"/>
      <c r="E344" s="367"/>
      <c r="F344" s="367"/>
      <c r="G344" s="367"/>
      <c r="H344" s="367"/>
      <c r="I344" s="367"/>
    </row>
    <row r="345" spans="1:12" ht="18">
      <c r="A345" s="1339" t="s">
        <v>160</v>
      </c>
      <c r="B345" s="1339"/>
      <c r="C345" s="1339"/>
      <c r="D345" s="366"/>
      <c r="E345" s="367"/>
      <c r="F345" s="367"/>
      <c r="G345" s="367"/>
      <c r="H345" s="367"/>
      <c r="I345" s="367"/>
    </row>
    <row r="346" spans="1:12" ht="15.75">
      <c r="A346" s="1334" t="s">
        <v>161</v>
      </c>
      <c r="B346" s="1334"/>
      <c r="C346" s="1334"/>
      <c r="D346" s="366"/>
      <c r="E346" s="367"/>
      <c r="F346" s="367"/>
      <c r="G346" s="367"/>
      <c r="H346" s="367"/>
      <c r="I346" s="367"/>
    </row>
    <row r="347" spans="1:12" ht="15.75">
      <c r="A347" s="1334" t="s">
        <v>162</v>
      </c>
      <c r="B347" s="1334"/>
      <c r="C347" s="1334"/>
      <c r="D347" s="366"/>
      <c r="E347" s="367"/>
      <c r="F347" s="367"/>
      <c r="G347" s="367"/>
      <c r="H347" s="367"/>
      <c r="I347" s="367"/>
    </row>
    <row r="348" spans="1:12" ht="15.75">
      <c r="A348" s="1334" t="s">
        <v>163</v>
      </c>
      <c r="B348" s="1334"/>
      <c r="C348" s="1334"/>
      <c r="D348" s="366"/>
      <c r="E348" s="367"/>
      <c r="F348" s="367"/>
      <c r="G348" s="367"/>
      <c r="H348" s="367"/>
      <c r="I348" s="367"/>
    </row>
    <row r="349" spans="1:12" ht="31.5" customHeight="1">
      <c r="A349" s="1335" t="s">
        <v>164</v>
      </c>
      <c r="B349" s="1336"/>
      <c r="C349" s="1337"/>
      <c r="D349" s="366"/>
      <c r="E349" s="367"/>
      <c r="F349" s="367"/>
      <c r="G349" s="367"/>
      <c r="H349" s="367"/>
      <c r="I349" s="367"/>
    </row>
    <row r="350" spans="1:12" ht="18">
      <c r="A350" s="1338" t="s">
        <v>165</v>
      </c>
      <c r="B350" s="1338"/>
      <c r="C350" s="1338"/>
      <c r="D350" s="1344" t="s">
        <v>657</v>
      </c>
      <c r="E350" s="1345"/>
      <c r="F350" s="1345"/>
      <c r="G350" s="1345"/>
      <c r="H350" s="1345"/>
      <c r="I350" s="1345"/>
      <c r="J350" s="1346"/>
      <c r="K350" s="1005">
        <f>SUM(K352:K355)</f>
        <v>0</v>
      </c>
      <c r="L350" s="669">
        <f>K350/20</f>
        <v>0</v>
      </c>
    </row>
    <row r="351" spans="1:12" ht="18">
      <c r="A351" s="1339" t="s">
        <v>166</v>
      </c>
      <c r="B351" s="1339"/>
      <c r="C351" s="1339"/>
      <c r="D351" s="366"/>
      <c r="E351" s="367"/>
      <c r="F351" s="367"/>
      <c r="G351" s="367"/>
      <c r="H351" s="367"/>
      <c r="I351" s="367"/>
    </row>
    <row r="352" spans="1:12" ht="15.75">
      <c r="A352" s="1333" t="s">
        <v>167</v>
      </c>
      <c r="B352" s="1333"/>
      <c r="C352" s="1333"/>
      <c r="D352" s="366"/>
      <c r="E352" s="367"/>
      <c r="F352" s="367"/>
      <c r="G352" s="367"/>
      <c r="H352" s="367"/>
      <c r="I352" s="367"/>
    </row>
    <row r="353" spans="1:9" ht="15.75">
      <c r="A353" s="1333" t="s">
        <v>168</v>
      </c>
      <c r="B353" s="1333"/>
      <c r="C353" s="1333"/>
      <c r="D353" s="366"/>
      <c r="E353" s="367"/>
      <c r="F353" s="367"/>
      <c r="G353" s="367"/>
      <c r="H353" s="367"/>
      <c r="I353" s="367"/>
    </row>
    <row r="354" spans="1:9" ht="15.75">
      <c r="A354" s="1333" t="s">
        <v>169</v>
      </c>
      <c r="B354" s="1333"/>
      <c r="C354" s="1333"/>
      <c r="D354" s="366"/>
      <c r="E354" s="367"/>
      <c r="F354" s="367"/>
      <c r="G354" s="367"/>
      <c r="H354" s="367"/>
      <c r="I354" s="367"/>
    </row>
    <row r="355" spans="1:9" ht="15.75">
      <c r="A355" s="1333" t="s">
        <v>170</v>
      </c>
      <c r="B355" s="1333"/>
      <c r="C355" s="1333"/>
      <c r="D355" s="366"/>
      <c r="E355" s="367"/>
      <c r="F355" s="367"/>
      <c r="G355" s="367"/>
      <c r="H355" s="367"/>
      <c r="I355" s="367"/>
    </row>
  </sheetData>
  <mergeCells count="5728">
    <mergeCell ref="J4:J11"/>
    <mergeCell ref="D105:J105"/>
    <mergeCell ref="D146:J146"/>
    <mergeCell ref="D187:J187"/>
    <mergeCell ref="D227:J227"/>
    <mergeCell ref="D268:J268"/>
    <mergeCell ref="D309:J309"/>
    <mergeCell ref="D350:J350"/>
    <mergeCell ref="A248:C248"/>
    <mergeCell ref="A249:C249"/>
    <mergeCell ref="A250:C250"/>
    <mergeCell ref="A289:C289"/>
    <mergeCell ref="A290:C290"/>
    <mergeCell ref="A291:C291"/>
    <mergeCell ref="A330:C330"/>
    <mergeCell ref="A331:C331"/>
    <mergeCell ref="A332:C332"/>
    <mergeCell ref="A85:C85"/>
    <mergeCell ref="A86:C86"/>
    <mergeCell ref="A87:C87"/>
    <mergeCell ref="A126:C126"/>
    <mergeCell ref="A127:C127"/>
    <mergeCell ref="A128:C128"/>
    <mergeCell ref="A167:C167"/>
    <mergeCell ref="A168:C168"/>
    <mergeCell ref="A169:C169"/>
    <mergeCell ref="A177:C177"/>
    <mergeCell ref="A207:C207"/>
    <mergeCell ref="A208:C208"/>
    <mergeCell ref="A209:C209"/>
    <mergeCell ref="A217:C217"/>
    <mergeCell ref="A136:C136"/>
    <mergeCell ref="A95:C95"/>
    <mergeCell ref="H279:K279"/>
    <mergeCell ref="E279:G279"/>
    <mergeCell ref="A36:C36"/>
    <mergeCell ref="A25:F25"/>
    <mergeCell ref="A26:H26"/>
    <mergeCell ref="A59:C59"/>
    <mergeCell ref="A56:C56"/>
    <mergeCell ref="A57:C57"/>
    <mergeCell ref="A53:C53"/>
    <mergeCell ref="A55:C55"/>
    <mergeCell ref="A51:C51"/>
    <mergeCell ref="A52:C52"/>
    <mergeCell ref="A48:C48"/>
    <mergeCell ref="A49:C49"/>
    <mergeCell ref="A50:C50"/>
    <mergeCell ref="A42:C42"/>
    <mergeCell ref="A43:C43"/>
    <mergeCell ref="A47:C47"/>
    <mergeCell ref="A39:C39"/>
    <mergeCell ref="A40:C40"/>
    <mergeCell ref="A41:C41"/>
    <mergeCell ref="A37:C37"/>
    <mergeCell ref="A38:C38"/>
    <mergeCell ref="A77:C77"/>
    <mergeCell ref="A78:C78"/>
    <mergeCell ref="A79:C79"/>
    <mergeCell ref="A80:C80"/>
    <mergeCell ref="A81:C81"/>
    <mergeCell ref="A82:C82"/>
    <mergeCell ref="A99:C99"/>
    <mergeCell ref="A100:C100"/>
    <mergeCell ref="A101:C101"/>
    <mergeCell ref="A22:I22"/>
    <mergeCell ref="A23:B23"/>
    <mergeCell ref="A24:D24"/>
    <mergeCell ref="B2:I2"/>
    <mergeCell ref="B3:C3"/>
    <mergeCell ref="A4:A12"/>
    <mergeCell ref="B4:B11"/>
    <mergeCell ref="C4:C11"/>
    <mergeCell ref="D4:D11"/>
    <mergeCell ref="E4:E11"/>
    <mergeCell ref="F4:F11"/>
    <mergeCell ref="G4:G11"/>
    <mergeCell ref="A68:C68"/>
    <mergeCell ref="A69:C69"/>
    <mergeCell ref="A66:C66"/>
    <mergeCell ref="A67:C67"/>
    <mergeCell ref="A65:C65"/>
    <mergeCell ref="A64:C64"/>
    <mergeCell ref="A62:C62"/>
    <mergeCell ref="A63:C63"/>
    <mergeCell ref="A60:C60"/>
    <mergeCell ref="A61:C61"/>
    <mergeCell ref="A58:C58"/>
    <mergeCell ref="F3:G3"/>
    <mergeCell ref="H4:H11"/>
    <mergeCell ref="I4:I11"/>
    <mergeCell ref="D3:E3"/>
    <mergeCell ref="A44:C44"/>
    <mergeCell ref="A45:C45"/>
    <mergeCell ref="A46:C46"/>
    <mergeCell ref="A54:C54"/>
    <mergeCell ref="D64:J64"/>
    <mergeCell ref="A105:C105"/>
    <mergeCell ref="A106:C106"/>
    <mergeCell ref="A107:C107"/>
    <mergeCell ref="A108:C108"/>
    <mergeCell ref="A109:C109"/>
    <mergeCell ref="A110:C110"/>
    <mergeCell ref="A147:C147"/>
    <mergeCell ref="A102:C102"/>
    <mergeCell ref="A103:C103"/>
    <mergeCell ref="A104:C104"/>
    <mergeCell ref="A92:C92"/>
    <mergeCell ref="A93:C93"/>
    <mergeCell ref="A94:C94"/>
    <mergeCell ref="A96:C96"/>
    <mergeCell ref="A97:C97"/>
    <mergeCell ref="A98:C98"/>
    <mergeCell ref="A83:C83"/>
    <mergeCell ref="A84:C84"/>
    <mergeCell ref="A88:C88"/>
    <mergeCell ref="A89:C89"/>
    <mergeCell ref="A90:C90"/>
    <mergeCell ref="A91:C91"/>
    <mergeCell ref="A124:C124"/>
    <mergeCell ref="A125:C125"/>
    <mergeCell ref="A133:C133"/>
    <mergeCell ref="A134:C134"/>
    <mergeCell ref="A135:C135"/>
    <mergeCell ref="A137:C137"/>
    <mergeCell ref="A138:C138"/>
    <mergeCell ref="A139:C139"/>
    <mergeCell ref="A129:C129"/>
    <mergeCell ref="A130:C130"/>
    <mergeCell ref="A131:C131"/>
    <mergeCell ref="A132:C132"/>
    <mergeCell ref="A118:C118"/>
    <mergeCell ref="A119:C119"/>
    <mergeCell ref="A120:C120"/>
    <mergeCell ref="A121:C121"/>
    <mergeCell ref="A122:C122"/>
    <mergeCell ref="A123:C123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74:C174"/>
    <mergeCell ref="A175:C175"/>
    <mergeCell ref="A176:C176"/>
    <mergeCell ref="A178:C178"/>
    <mergeCell ref="A179:C179"/>
    <mergeCell ref="A180:C180"/>
    <mergeCell ref="A165:C165"/>
    <mergeCell ref="A166:C166"/>
    <mergeCell ref="A170:C170"/>
    <mergeCell ref="A171:C171"/>
    <mergeCell ref="A172:C172"/>
    <mergeCell ref="A173:C173"/>
    <mergeCell ref="A159:C159"/>
    <mergeCell ref="A160:C160"/>
    <mergeCell ref="A161:C161"/>
    <mergeCell ref="A162:C162"/>
    <mergeCell ref="A163:C163"/>
    <mergeCell ref="A164:C164"/>
    <mergeCell ref="A146:C146"/>
    <mergeCell ref="AV137:AX137"/>
    <mergeCell ref="AY137:BA137"/>
    <mergeCell ref="BB137:BD137"/>
    <mergeCell ref="BE137:BG13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D137:F137"/>
    <mergeCell ref="BH137:BJ137"/>
    <mergeCell ref="BK137:BM137"/>
    <mergeCell ref="AD137:AF137"/>
    <mergeCell ref="AG137:AI137"/>
    <mergeCell ref="AJ137:AL137"/>
    <mergeCell ref="AM137:AO137"/>
    <mergeCell ref="AP137:AR137"/>
    <mergeCell ref="AS137:AU137"/>
    <mergeCell ref="L137:N137"/>
    <mergeCell ref="O137:Q137"/>
    <mergeCell ref="R137:T137"/>
    <mergeCell ref="U137:W137"/>
    <mergeCell ref="X137:Z137"/>
    <mergeCell ref="AA137:AC137"/>
    <mergeCell ref="CX137:CZ137"/>
    <mergeCell ref="DA137:DC137"/>
    <mergeCell ref="DD137:DF137"/>
    <mergeCell ref="DG137:DI137"/>
    <mergeCell ref="DJ137:DL137"/>
    <mergeCell ref="DM137:DO137"/>
    <mergeCell ref="CF137:CH137"/>
    <mergeCell ref="CI137:CK137"/>
    <mergeCell ref="CL137:CN137"/>
    <mergeCell ref="CO137:CQ137"/>
    <mergeCell ref="CR137:CT137"/>
    <mergeCell ref="CU137:CW137"/>
    <mergeCell ref="BN137:BP137"/>
    <mergeCell ref="BQ137:BS137"/>
    <mergeCell ref="BT137:BV137"/>
    <mergeCell ref="BW137:BY137"/>
    <mergeCell ref="BZ137:CB137"/>
    <mergeCell ref="CC137:CE137"/>
    <mergeCell ref="EZ137:FB137"/>
    <mergeCell ref="FC137:FE137"/>
    <mergeCell ref="FF137:FH137"/>
    <mergeCell ref="FI137:FK137"/>
    <mergeCell ref="FL137:FN137"/>
    <mergeCell ref="FO137:FQ137"/>
    <mergeCell ref="EH137:EJ137"/>
    <mergeCell ref="EK137:EM137"/>
    <mergeCell ref="EN137:EP137"/>
    <mergeCell ref="EQ137:ES137"/>
    <mergeCell ref="ET137:EV137"/>
    <mergeCell ref="EW137:EY137"/>
    <mergeCell ref="DP137:DR137"/>
    <mergeCell ref="DS137:DU137"/>
    <mergeCell ref="DV137:DX137"/>
    <mergeCell ref="DY137:EA137"/>
    <mergeCell ref="EB137:ED137"/>
    <mergeCell ref="EE137:EG137"/>
    <mergeCell ref="HB137:HD137"/>
    <mergeCell ref="HE137:HG137"/>
    <mergeCell ref="HH137:HJ137"/>
    <mergeCell ref="HK137:HM137"/>
    <mergeCell ref="HN137:HP137"/>
    <mergeCell ref="HQ137:HS137"/>
    <mergeCell ref="GJ137:GL137"/>
    <mergeCell ref="GM137:GO137"/>
    <mergeCell ref="GP137:GR137"/>
    <mergeCell ref="GS137:GU137"/>
    <mergeCell ref="GV137:GX137"/>
    <mergeCell ref="GY137:HA137"/>
    <mergeCell ref="FR137:FT137"/>
    <mergeCell ref="FU137:FW137"/>
    <mergeCell ref="FX137:FZ137"/>
    <mergeCell ref="GA137:GC137"/>
    <mergeCell ref="GD137:GF137"/>
    <mergeCell ref="GG137:GI137"/>
    <mergeCell ref="JD137:JF137"/>
    <mergeCell ref="JG137:JI137"/>
    <mergeCell ref="JJ137:JL137"/>
    <mergeCell ref="JM137:JO137"/>
    <mergeCell ref="JP137:JR137"/>
    <mergeCell ref="JS137:JU137"/>
    <mergeCell ref="IL137:IN137"/>
    <mergeCell ref="IO137:IQ137"/>
    <mergeCell ref="IR137:IT137"/>
    <mergeCell ref="IU137:IW137"/>
    <mergeCell ref="IX137:IZ137"/>
    <mergeCell ref="JA137:JC137"/>
    <mergeCell ref="HT137:HV137"/>
    <mergeCell ref="HW137:HY137"/>
    <mergeCell ref="HZ137:IB137"/>
    <mergeCell ref="IC137:IE137"/>
    <mergeCell ref="IF137:IH137"/>
    <mergeCell ref="II137:IK137"/>
    <mergeCell ref="LF137:LH137"/>
    <mergeCell ref="LI137:LK137"/>
    <mergeCell ref="LL137:LN137"/>
    <mergeCell ref="LO137:LQ137"/>
    <mergeCell ref="LR137:LT137"/>
    <mergeCell ref="LU137:LW137"/>
    <mergeCell ref="KN137:KP137"/>
    <mergeCell ref="KQ137:KS137"/>
    <mergeCell ref="KT137:KV137"/>
    <mergeCell ref="KW137:KY137"/>
    <mergeCell ref="KZ137:LB137"/>
    <mergeCell ref="LC137:LE137"/>
    <mergeCell ref="JV137:JX137"/>
    <mergeCell ref="JY137:KA137"/>
    <mergeCell ref="KB137:KD137"/>
    <mergeCell ref="KE137:KG137"/>
    <mergeCell ref="KH137:KJ137"/>
    <mergeCell ref="KK137:KM137"/>
    <mergeCell ref="NH137:NJ137"/>
    <mergeCell ref="NK137:NM137"/>
    <mergeCell ref="NN137:NP137"/>
    <mergeCell ref="NQ137:NS137"/>
    <mergeCell ref="NT137:NV137"/>
    <mergeCell ref="NW137:NY137"/>
    <mergeCell ref="MP137:MR137"/>
    <mergeCell ref="MS137:MU137"/>
    <mergeCell ref="MV137:MX137"/>
    <mergeCell ref="MY137:NA137"/>
    <mergeCell ref="NB137:ND137"/>
    <mergeCell ref="NE137:NG137"/>
    <mergeCell ref="LX137:LZ137"/>
    <mergeCell ref="MA137:MC137"/>
    <mergeCell ref="MD137:MF137"/>
    <mergeCell ref="MG137:MI137"/>
    <mergeCell ref="MJ137:ML137"/>
    <mergeCell ref="MM137:MO137"/>
    <mergeCell ref="PJ137:PL137"/>
    <mergeCell ref="PM137:PO137"/>
    <mergeCell ref="PP137:PR137"/>
    <mergeCell ref="PS137:PU137"/>
    <mergeCell ref="PV137:PX137"/>
    <mergeCell ref="PY137:QA137"/>
    <mergeCell ref="OR137:OT137"/>
    <mergeCell ref="OU137:OW137"/>
    <mergeCell ref="OX137:OZ137"/>
    <mergeCell ref="PA137:PC137"/>
    <mergeCell ref="PD137:PF137"/>
    <mergeCell ref="PG137:PI137"/>
    <mergeCell ref="NZ137:OB137"/>
    <mergeCell ref="OC137:OE137"/>
    <mergeCell ref="OF137:OH137"/>
    <mergeCell ref="OI137:OK137"/>
    <mergeCell ref="OL137:ON137"/>
    <mergeCell ref="OO137:OQ137"/>
    <mergeCell ref="RL137:RN137"/>
    <mergeCell ref="RO137:RQ137"/>
    <mergeCell ref="RR137:RT137"/>
    <mergeCell ref="RU137:RW137"/>
    <mergeCell ref="RX137:RZ137"/>
    <mergeCell ref="SA137:SC137"/>
    <mergeCell ref="QT137:QV137"/>
    <mergeCell ref="QW137:QY137"/>
    <mergeCell ref="QZ137:RB137"/>
    <mergeCell ref="RC137:RE137"/>
    <mergeCell ref="RF137:RH137"/>
    <mergeCell ref="RI137:RK137"/>
    <mergeCell ref="QB137:QD137"/>
    <mergeCell ref="QE137:QG137"/>
    <mergeCell ref="QH137:QJ137"/>
    <mergeCell ref="QK137:QM137"/>
    <mergeCell ref="QN137:QP137"/>
    <mergeCell ref="QQ137:QS137"/>
    <mergeCell ref="TN137:TP137"/>
    <mergeCell ref="TQ137:TS137"/>
    <mergeCell ref="TT137:TV137"/>
    <mergeCell ref="TW137:TY137"/>
    <mergeCell ref="TZ137:UB137"/>
    <mergeCell ref="UC137:UE137"/>
    <mergeCell ref="SV137:SX137"/>
    <mergeCell ref="SY137:TA137"/>
    <mergeCell ref="TB137:TD137"/>
    <mergeCell ref="TE137:TG137"/>
    <mergeCell ref="TH137:TJ137"/>
    <mergeCell ref="TK137:TM137"/>
    <mergeCell ref="SD137:SF137"/>
    <mergeCell ref="SG137:SI137"/>
    <mergeCell ref="SJ137:SL137"/>
    <mergeCell ref="SM137:SO137"/>
    <mergeCell ref="SP137:SR137"/>
    <mergeCell ref="SS137:SU137"/>
    <mergeCell ref="VP137:VR137"/>
    <mergeCell ref="VS137:VU137"/>
    <mergeCell ref="VV137:VX137"/>
    <mergeCell ref="VY137:WA137"/>
    <mergeCell ref="WB137:WD137"/>
    <mergeCell ref="WE137:WG137"/>
    <mergeCell ref="UX137:UZ137"/>
    <mergeCell ref="VA137:VC137"/>
    <mergeCell ref="VD137:VF137"/>
    <mergeCell ref="VG137:VI137"/>
    <mergeCell ref="VJ137:VL137"/>
    <mergeCell ref="VM137:VO137"/>
    <mergeCell ref="UF137:UH137"/>
    <mergeCell ref="UI137:UK137"/>
    <mergeCell ref="UL137:UN137"/>
    <mergeCell ref="UO137:UQ137"/>
    <mergeCell ref="UR137:UT137"/>
    <mergeCell ref="UU137:UW137"/>
    <mergeCell ref="XR137:XT137"/>
    <mergeCell ref="XU137:XW137"/>
    <mergeCell ref="XX137:XZ137"/>
    <mergeCell ref="YA137:YC137"/>
    <mergeCell ref="YD137:YF137"/>
    <mergeCell ref="YG137:YI137"/>
    <mergeCell ref="WZ137:XB137"/>
    <mergeCell ref="XC137:XE137"/>
    <mergeCell ref="XF137:XH137"/>
    <mergeCell ref="XI137:XK137"/>
    <mergeCell ref="XL137:XN137"/>
    <mergeCell ref="XO137:XQ137"/>
    <mergeCell ref="WH137:WJ137"/>
    <mergeCell ref="WK137:WM137"/>
    <mergeCell ref="WN137:WP137"/>
    <mergeCell ref="WQ137:WS137"/>
    <mergeCell ref="WT137:WV137"/>
    <mergeCell ref="WW137:WY137"/>
    <mergeCell ref="ZT137:ZV137"/>
    <mergeCell ref="ZW137:ZY137"/>
    <mergeCell ref="ZZ137:AAB137"/>
    <mergeCell ref="AAC137:AAE137"/>
    <mergeCell ref="AAF137:AAH137"/>
    <mergeCell ref="AAI137:AAK137"/>
    <mergeCell ref="ZB137:ZD137"/>
    <mergeCell ref="ZE137:ZG137"/>
    <mergeCell ref="ZH137:ZJ137"/>
    <mergeCell ref="ZK137:ZM137"/>
    <mergeCell ref="ZN137:ZP137"/>
    <mergeCell ref="ZQ137:ZS137"/>
    <mergeCell ref="YJ137:YL137"/>
    <mergeCell ref="YM137:YO137"/>
    <mergeCell ref="YP137:YR137"/>
    <mergeCell ref="YS137:YU137"/>
    <mergeCell ref="YV137:YX137"/>
    <mergeCell ref="YY137:ZA137"/>
    <mergeCell ref="ABV137:ABX137"/>
    <mergeCell ref="ABY137:ACA137"/>
    <mergeCell ref="ACB137:ACD137"/>
    <mergeCell ref="ACE137:ACG137"/>
    <mergeCell ref="ACH137:ACJ137"/>
    <mergeCell ref="ACK137:ACM137"/>
    <mergeCell ref="ABD137:ABF137"/>
    <mergeCell ref="ABG137:ABI137"/>
    <mergeCell ref="ABJ137:ABL137"/>
    <mergeCell ref="ABM137:ABO137"/>
    <mergeCell ref="ABP137:ABR137"/>
    <mergeCell ref="ABS137:ABU137"/>
    <mergeCell ref="AAL137:AAN137"/>
    <mergeCell ref="AAO137:AAQ137"/>
    <mergeCell ref="AAR137:AAT137"/>
    <mergeCell ref="AAU137:AAW137"/>
    <mergeCell ref="AAX137:AAZ137"/>
    <mergeCell ref="ABA137:ABC137"/>
    <mergeCell ref="ADX137:ADZ137"/>
    <mergeCell ref="AEA137:AEC137"/>
    <mergeCell ref="AED137:AEF137"/>
    <mergeCell ref="AEG137:AEI137"/>
    <mergeCell ref="AEJ137:AEL137"/>
    <mergeCell ref="AEM137:AEO137"/>
    <mergeCell ref="ADF137:ADH137"/>
    <mergeCell ref="ADI137:ADK137"/>
    <mergeCell ref="ADL137:ADN137"/>
    <mergeCell ref="ADO137:ADQ137"/>
    <mergeCell ref="ADR137:ADT137"/>
    <mergeCell ref="ADU137:ADW137"/>
    <mergeCell ref="ACN137:ACP137"/>
    <mergeCell ref="ACQ137:ACS137"/>
    <mergeCell ref="ACT137:ACV137"/>
    <mergeCell ref="ACW137:ACY137"/>
    <mergeCell ref="ACZ137:ADB137"/>
    <mergeCell ref="ADC137:ADE137"/>
    <mergeCell ref="AFZ137:AGB137"/>
    <mergeCell ref="AGC137:AGE137"/>
    <mergeCell ref="AGF137:AGH137"/>
    <mergeCell ref="AGI137:AGK137"/>
    <mergeCell ref="AGL137:AGN137"/>
    <mergeCell ref="AGO137:AGQ137"/>
    <mergeCell ref="AFH137:AFJ137"/>
    <mergeCell ref="AFK137:AFM137"/>
    <mergeCell ref="AFN137:AFP137"/>
    <mergeCell ref="AFQ137:AFS137"/>
    <mergeCell ref="AFT137:AFV137"/>
    <mergeCell ref="AFW137:AFY137"/>
    <mergeCell ref="AEP137:AER137"/>
    <mergeCell ref="AES137:AEU137"/>
    <mergeCell ref="AEV137:AEX137"/>
    <mergeCell ref="AEY137:AFA137"/>
    <mergeCell ref="AFB137:AFD137"/>
    <mergeCell ref="AFE137:AFG137"/>
    <mergeCell ref="AIB137:AID137"/>
    <mergeCell ref="AIE137:AIG137"/>
    <mergeCell ref="AIH137:AIJ137"/>
    <mergeCell ref="AIK137:AIM137"/>
    <mergeCell ref="AIN137:AIP137"/>
    <mergeCell ref="AIQ137:AIS137"/>
    <mergeCell ref="AHJ137:AHL137"/>
    <mergeCell ref="AHM137:AHO137"/>
    <mergeCell ref="AHP137:AHR137"/>
    <mergeCell ref="AHS137:AHU137"/>
    <mergeCell ref="AHV137:AHX137"/>
    <mergeCell ref="AHY137:AIA137"/>
    <mergeCell ref="AGR137:AGT137"/>
    <mergeCell ref="AGU137:AGW137"/>
    <mergeCell ref="AGX137:AGZ137"/>
    <mergeCell ref="AHA137:AHC137"/>
    <mergeCell ref="AHD137:AHF137"/>
    <mergeCell ref="AHG137:AHI137"/>
    <mergeCell ref="AKD137:AKF137"/>
    <mergeCell ref="AKG137:AKI137"/>
    <mergeCell ref="AKJ137:AKL137"/>
    <mergeCell ref="AKM137:AKO137"/>
    <mergeCell ref="AKP137:AKR137"/>
    <mergeCell ref="AKS137:AKU137"/>
    <mergeCell ref="AJL137:AJN137"/>
    <mergeCell ref="AJO137:AJQ137"/>
    <mergeCell ref="AJR137:AJT137"/>
    <mergeCell ref="AJU137:AJW137"/>
    <mergeCell ref="AJX137:AJZ137"/>
    <mergeCell ref="AKA137:AKC137"/>
    <mergeCell ref="AIT137:AIV137"/>
    <mergeCell ref="AIW137:AIY137"/>
    <mergeCell ref="AIZ137:AJB137"/>
    <mergeCell ref="AJC137:AJE137"/>
    <mergeCell ref="AJF137:AJH137"/>
    <mergeCell ref="AJI137:AJK137"/>
    <mergeCell ref="AMF137:AMH137"/>
    <mergeCell ref="AMI137:AMK137"/>
    <mergeCell ref="AML137:AMN137"/>
    <mergeCell ref="AMO137:AMQ137"/>
    <mergeCell ref="AMR137:AMT137"/>
    <mergeCell ref="AMU137:AMW137"/>
    <mergeCell ref="ALN137:ALP137"/>
    <mergeCell ref="ALQ137:ALS137"/>
    <mergeCell ref="ALT137:ALV137"/>
    <mergeCell ref="ALW137:ALY137"/>
    <mergeCell ref="ALZ137:AMB137"/>
    <mergeCell ref="AMC137:AME137"/>
    <mergeCell ref="AKV137:AKX137"/>
    <mergeCell ref="AKY137:ALA137"/>
    <mergeCell ref="ALB137:ALD137"/>
    <mergeCell ref="ALE137:ALG137"/>
    <mergeCell ref="ALH137:ALJ137"/>
    <mergeCell ref="ALK137:ALM137"/>
    <mergeCell ref="AOH137:AOJ137"/>
    <mergeCell ref="AOK137:AOM137"/>
    <mergeCell ref="AON137:AOP137"/>
    <mergeCell ref="AOQ137:AOS137"/>
    <mergeCell ref="AOT137:AOV137"/>
    <mergeCell ref="AOW137:AOY137"/>
    <mergeCell ref="ANP137:ANR137"/>
    <mergeCell ref="ANS137:ANU137"/>
    <mergeCell ref="ANV137:ANX137"/>
    <mergeCell ref="ANY137:AOA137"/>
    <mergeCell ref="AOB137:AOD137"/>
    <mergeCell ref="AOE137:AOG137"/>
    <mergeCell ref="AMX137:AMZ137"/>
    <mergeCell ref="ANA137:ANC137"/>
    <mergeCell ref="AND137:ANF137"/>
    <mergeCell ref="ANG137:ANI137"/>
    <mergeCell ref="ANJ137:ANL137"/>
    <mergeCell ref="ANM137:ANO137"/>
    <mergeCell ref="AQJ137:AQL137"/>
    <mergeCell ref="AQM137:AQO137"/>
    <mergeCell ref="AQP137:AQR137"/>
    <mergeCell ref="AQS137:AQU137"/>
    <mergeCell ref="AQV137:AQX137"/>
    <mergeCell ref="AQY137:ARA137"/>
    <mergeCell ref="APR137:APT137"/>
    <mergeCell ref="APU137:APW137"/>
    <mergeCell ref="APX137:APZ137"/>
    <mergeCell ref="AQA137:AQC137"/>
    <mergeCell ref="AQD137:AQF137"/>
    <mergeCell ref="AQG137:AQI137"/>
    <mergeCell ref="AOZ137:APB137"/>
    <mergeCell ref="APC137:APE137"/>
    <mergeCell ref="APF137:APH137"/>
    <mergeCell ref="API137:APK137"/>
    <mergeCell ref="APL137:APN137"/>
    <mergeCell ref="APO137:APQ137"/>
    <mergeCell ref="ASL137:ASN137"/>
    <mergeCell ref="ASO137:ASQ137"/>
    <mergeCell ref="ASR137:AST137"/>
    <mergeCell ref="ASU137:ASW137"/>
    <mergeCell ref="ASX137:ASZ137"/>
    <mergeCell ref="ATA137:ATC137"/>
    <mergeCell ref="ART137:ARV137"/>
    <mergeCell ref="ARW137:ARY137"/>
    <mergeCell ref="ARZ137:ASB137"/>
    <mergeCell ref="ASC137:ASE137"/>
    <mergeCell ref="ASF137:ASH137"/>
    <mergeCell ref="ASI137:ASK137"/>
    <mergeCell ref="ARB137:ARD137"/>
    <mergeCell ref="ARE137:ARG137"/>
    <mergeCell ref="ARH137:ARJ137"/>
    <mergeCell ref="ARK137:ARM137"/>
    <mergeCell ref="ARN137:ARP137"/>
    <mergeCell ref="ARQ137:ARS137"/>
    <mergeCell ref="AUN137:AUP137"/>
    <mergeCell ref="AUQ137:AUS137"/>
    <mergeCell ref="AUT137:AUV137"/>
    <mergeCell ref="AUW137:AUY137"/>
    <mergeCell ref="AUZ137:AVB137"/>
    <mergeCell ref="AVC137:AVE137"/>
    <mergeCell ref="ATV137:ATX137"/>
    <mergeCell ref="ATY137:AUA137"/>
    <mergeCell ref="AUB137:AUD137"/>
    <mergeCell ref="AUE137:AUG137"/>
    <mergeCell ref="AUH137:AUJ137"/>
    <mergeCell ref="AUK137:AUM137"/>
    <mergeCell ref="ATD137:ATF137"/>
    <mergeCell ref="ATG137:ATI137"/>
    <mergeCell ref="ATJ137:ATL137"/>
    <mergeCell ref="ATM137:ATO137"/>
    <mergeCell ref="ATP137:ATR137"/>
    <mergeCell ref="ATS137:ATU137"/>
    <mergeCell ref="AWP137:AWR137"/>
    <mergeCell ref="AWS137:AWU137"/>
    <mergeCell ref="AWV137:AWX137"/>
    <mergeCell ref="AWY137:AXA137"/>
    <mergeCell ref="AXB137:AXD137"/>
    <mergeCell ref="AXE137:AXG137"/>
    <mergeCell ref="AVX137:AVZ137"/>
    <mergeCell ref="AWA137:AWC137"/>
    <mergeCell ref="AWD137:AWF137"/>
    <mergeCell ref="AWG137:AWI137"/>
    <mergeCell ref="AWJ137:AWL137"/>
    <mergeCell ref="AWM137:AWO137"/>
    <mergeCell ref="AVF137:AVH137"/>
    <mergeCell ref="AVI137:AVK137"/>
    <mergeCell ref="AVL137:AVN137"/>
    <mergeCell ref="AVO137:AVQ137"/>
    <mergeCell ref="AVR137:AVT137"/>
    <mergeCell ref="AVU137:AVW137"/>
    <mergeCell ref="AYR137:AYT137"/>
    <mergeCell ref="AYU137:AYW137"/>
    <mergeCell ref="AYX137:AYZ137"/>
    <mergeCell ref="AZA137:AZC137"/>
    <mergeCell ref="AZD137:AZF137"/>
    <mergeCell ref="AZG137:AZI137"/>
    <mergeCell ref="AXZ137:AYB137"/>
    <mergeCell ref="AYC137:AYE137"/>
    <mergeCell ref="AYF137:AYH137"/>
    <mergeCell ref="AYI137:AYK137"/>
    <mergeCell ref="AYL137:AYN137"/>
    <mergeCell ref="AYO137:AYQ137"/>
    <mergeCell ref="AXH137:AXJ137"/>
    <mergeCell ref="AXK137:AXM137"/>
    <mergeCell ref="AXN137:AXP137"/>
    <mergeCell ref="AXQ137:AXS137"/>
    <mergeCell ref="AXT137:AXV137"/>
    <mergeCell ref="AXW137:AXY137"/>
    <mergeCell ref="BAT137:BAV137"/>
    <mergeCell ref="BAW137:BAY137"/>
    <mergeCell ref="BAZ137:BBB137"/>
    <mergeCell ref="BBC137:BBE137"/>
    <mergeCell ref="BBF137:BBH137"/>
    <mergeCell ref="BBI137:BBK137"/>
    <mergeCell ref="BAB137:BAD137"/>
    <mergeCell ref="BAE137:BAG137"/>
    <mergeCell ref="BAH137:BAJ137"/>
    <mergeCell ref="BAK137:BAM137"/>
    <mergeCell ref="BAN137:BAP137"/>
    <mergeCell ref="BAQ137:BAS137"/>
    <mergeCell ref="AZJ137:AZL137"/>
    <mergeCell ref="AZM137:AZO137"/>
    <mergeCell ref="AZP137:AZR137"/>
    <mergeCell ref="AZS137:AZU137"/>
    <mergeCell ref="AZV137:AZX137"/>
    <mergeCell ref="AZY137:BAA137"/>
    <mergeCell ref="BCV137:BCX137"/>
    <mergeCell ref="BCY137:BDA137"/>
    <mergeCell ref="BDB137:BDD137"/>
    <mergeCell ref="BDE137:BDG137"/>
    <mergeCell ref="BDH137:BDJ137"/>
    <mergeCell ref="BDK137:BDM137"/>
    <mergeCell ref="BCD137:BCF137"/>
    <mergeCell ref="BCG137:BCI137"/>
    <mergeCell ref="BCJ137:BCL137"/>
    <mergeCell ref="BCM137:BCO137"/>
    <mergeCell ref="BCP137:BCR137"/>
    <mergeCell ref="BCS137:BCU137"/>
    <mergeCell ref="BBL137:BBN137"/>
    <mergeCell ref="BBO137:BBQ137"/>
    <mergeCell ref="BBR137:BBT137"/>
    <mergeCell ref="BBU137:BBW137"/>
    <mergeCell ref="BBX137:BBZ137"/>
    <mergeCell ref="BCA137:BCC137"/>
    <mergeCell ref="BEX137:BEZ137"/>
    <mergeCell ref="BFA137:BFC137"/>
    <mergeCell ref="BFD137:BFF137"/>
    <mergeCell ref="BFG137:BFI137"/>
    <mergeCell ref="BFJ137:BFL137"/>
    <mergeCell ref="BFM137:BFO137"/>
    <mergeCell ref="BEF137:BEH137"/>
    <mergeCell ref="BEI137:BEK137"/>
    <mergeCell ref="BEL137:BEN137"/>
    <mergeCell ref="BEO137:BEQ137"/>
    <mergeCell ref="BER137:BET137"/>
    <mergeCell ref="BEU137:BEW137"/>
    <mergeCell ref="BDN137:BDP137"/>
    <mergeCell ref="BDQ137:BDS137"/>
    <mergeCell ref="BDT137:BDV137"/>
    <mergeCell ref="BDW137:BDY137"/>
    <mergeCell ref="BDZ137:BEB137"/>
    <mergeCell ref="BEC137:BEE137"/>
    <mergeCell ref="BGZ137:BHB137"/>
    <mergeCell ref="BHC137:BHE137"/>
    <mergeCell ref="BHF137:BHH137"/>
    <mergeCell ref="BHI137:BHK137"/>
    <mergeCell ref="BHL137:BHN137"/>
    <mergeCell ref="BHO137:BHQ137"/>
    <mergeCell ref="BGH137:BGJ137"/>
    <mergeCell ref="BGK137:BGM137"/>
    <mergeCell ref="BGN137:BGP137"/>
    <mergeCell ref="BGQ137:BGS137"/>
    <mergeCell ref="BGT137:BGV137"/>
    <mergeCell ref="BGW137:BGY137"/>
    <mergeCell ref="BFP137:BFR137"/>
    <mergeCell ref="BFS137:BFU137"/>
    <mergeCell ref="BFV137:BFX137"/>
    <mergeCell ref="BFY137:BGA137"/>
    <mergeCell ref="BGB137:BGD137"/>
    <mergeCell ref="BGE137:BGG137"/>
    <mergeCell ref="BJB137:BJD137"/>
    <mergeCell ref="BJE137:BJG137"/>
    <mergeCell ref="BJH137:BJJ137"/>
    <mergeCell ref="BJK137:BJM137"/>
    <mergeCell ref="BJN137:BJP137"/>
    <mergeCell ref="BJQ137:BJS137"/>
    <mergeCell ref="BIJ137:BIL137"/>
    <mergeCell ref="BIM137:BIO137"/>
    <mergeCell ref="BIP137:BIR137"/>
    <mergeCell ref="BIS137:BIU137"/>
    <mergeCell ref="BIV137:BIX137"/>
    <mergeCell ref="BIY137:BJA137"/>
    <mergeCell ref="BHR137:BHT137"/>
    <mergeCell ref="BHU137:BHW137"/>
    <mergeCell ref="BHX137:BHZ137"/>
    <mergeCell ref="BIA137:BIC137"/>
    <mergeCell ref="BID137:BIF137"/>
    <mergeCell ref="BIG137:BII137"/>
    <mergeCell ref="BLD137:BLF137"/>
    <mergeCell ref="BLG137:BLI137"/>
    <mergeCell ref="BLJ137:BLL137"/>
    <mergeCell ref="BLM137:BLO137"/>
    <mergeCell ref="BLP137:BLR137"/>
    <mergeCell ref="BLS137:BLU137"/>
    <mergeCell ref="BKL137:BKN137"/>
    <mergeCell ref="BKO137:BKQ137"/>
    <mergeCell ref="BKR137:BKT137"/>
    <mergeCell ref="BKU137:BKW137"/>
    <mergeCell ref="BKX137:BKZ137"/>
    <mergeCell ref="BLA137:BLC137"/>
    <mergeCell ref="BJT137:BJV137"/>
    <mergeCell ref="BJW137:BJY137"/>
    <mergeCell ref="BJZ137:BKB137"/>
    <mergeCell ref="BKC137:BKE137"/>
    <mergeCell ref="BKF137:BKH137"/>
    <mergeCell ref="BKI137:BKK137"/>
    <mergeCell ref="BNF137:BNH137"/>
    <mergeCell ref="BNI137:BNK137"/>
    <mergeCell ref="BNL137:BNN137"/>
    <mergeCell ref="BNO137:BNQ137"/>
    <mergeCell ref="BNR137:BNT137"/>
    <mergeCell ref="BNU137:BNW137"/>
    <mergeCell ref="BMN137:BMP137"/>
    <mergeCell ref="BMQ137:BMS137"/>
    <mergeCell ref="BMT137:BMV137"/>
    <mergeCell ref="BMW137:BMY137"/>
    <mergeCell ref="BMZ137:BNB137"/>
    <mergeCell ref="BNC137:BNE137"/>
    <mergeCell ref="BLV137:BLX137"/>
    <mergeCell ref="BLY137:BMA137"/>
    <mergeCell ref="BMB137:BMD137"/>
    <mergeCell ref="BME137:BMG137"/>
    <mergeCell ref="BMH137:BMJ137"/>
    <mergeCell ref="BMK137:BMM137"/>
    <mergeCell ref="BPH137:BPJ137"/>
    <mergeCell ref="BPK137:BPM137"/>
    <mergeCell ref="BPN137:BPP137"/>
    <mergeCell ref="BPQ137:BPS137"/>
    <mergeCell ref="BPT137:BPV137"/>
    <mergeCell ref="BPW137:BPY137"/>
    <mergeCell ref="BOP137:BOR137"/>
    <mergeCell ref="BOS137:BOU137"/>
    <mergeCell ref="BOV137:BOX137"/>
    <mergeCell ref="BOY137:BPA137"/>
    <mergeCell ref="BPB137:BPD137"/>
    <mergeCell ref="BPE137:BPG137"/>
    <mergeCell ref="BNX137:BNZ137"/>
    <mergeCell ref="BOA137:BOC137"/>
    <mergeCell ref="BOD137:BOF137"/>
    <mergeCell ref="BOG137:BOI137"/>
    <mergeCell ref="BOJ137:BOL137"/>
    <mergeCell ref="BOM137:BOO137"/>
    <mergeCell ref="BRJ137:BRL137"/>
    <mergeCell ref="BRM137:BRO137"/>
    <mergeCell ref="BRP137:BRR137"/>
    <mergeCell ref="BRS137:BRU137"/>
    <mergeCell ref="BRV137:BRX137"/>
    <mergeCell ref="BRY137:BSA137"/>
    <mergeCell ref="BQR137:BQT137"/>
    <mergeCell ref="BQU137:BQW137"/>
    <mergeCell ref="BQX137:BQZ137"/>
    <mergeCell ref="BRA137:BRC137"/>
    <mergeCell ref="BRD137:BRF137"/>
    <mergeCell ref="BRG137:BRI137"/>
    <mergeCell ref="BPZ137:BQB137"/>
    <mergeCell ref="BQC137:BQE137"/>
    <mergeCell ref="BQF137:BQH137"/>
    <mergeCell ref="BQI137:BQK137"/>
    <mergeCell ref="BQL137:BQN137"/>
    <mergeCell ref="BQO137:BQQ137"/>
    <mergeCell ref="BTL137:BTN137"/>
    <mergeCell ref="BTO137:BTQ137"/>
    <mergeCell ref="BTR137:BTT137"/>
    <mergeCell ref="BTU137:BTW137"/>
    <mergeCell ref="BTX137:BTZ137"/>
    <mergeCell ref="BUA137:BUC137"/>
    <mergeCell ref="BST137:BSV137"/>
    <mergeCell ref="BSW137:BSY137"/>
    <mergeCell ref="BSZ137:BTB137"/>
    <mergeCell ref="BTC137:BTE137"/>
    <mergeCell ref="BTF137:BTH137"/>
    <mergeCell ref="BTI137:BTK137"/>
    <mergeCell ref="BSB137:BSD137"/>
    <mergeCell ref="BSE137:BSG137"/>
    <mergeCell ref="BSH137:BSJ137"/>
    <mergeCell ref="BSK137:BSM137"/>
    <mergeCell ref="BSN137:BSP137"/>
    <mergeCell ref="BSQ137:BSS137"/>
    <mergeCell ref="BVN137:BVP137"/>
    <mergeCell ref="BVQ137:BVS137"/>
    <mergeCell ref="BVT137:BVV137"/>
    <mergeCell ref="BVW137:BVY137"/>
    <mergeCell ref="BVZ137:BWB137"/>
    <mergeCell ref="BWC137:BWE137"/>
    <mergeCell ref="BUV137:BUX137"/>
    <mergeCell ref="BUY137:BVA137"/>
    <mergeCell ref="BVB137:BVD137"/>
    <mergeCell ref="BVE137:BVG137"/>
    <mergeCell ref="BVH137:BVJ137"/>
    <mergeCell ref="BVK137:BVM137"/>
    <mergeCell ref="BUD137:BUF137"/>
    <mergeCell ref="BUG137:BUI137"/>
    <mergeCell ref="BUJ137:BUL137"/>
    <mergeCell ref="BUM137:BUO137"/>
    <mergeCell ref="BUP137:BUR137"/>
    <mergeCell ref="BUS137:BUU137"/>
    <mergeCell ref="BXP137:BXR137"/>
    <mergeCell ref="BXS137:BXU137"/>
    <mergeCell ref="BXV137:BXX137"/>
    <mergeCell ref="BXY137:BYA137"/>
    <mergeCell ref="BYB137:BYD137"/>
    <mergeCell ref="BYE137:BYG137"/>
    <mergeCell ref="BWX137:BWZ137"/>
    <mergeCell ref="BXA137:BXC137"/>
    <mergeCell ref="BXD137:BXF137"/>
    <mergeCell ref="BXG137:BXI137"/>
    <mergeCell ref="BXJ137:BXL137"/>
    <mergeCell ref="BXM137:BXO137"/>
    <mergeCell ref="BWF137:BWH137"/>
    <mergeCell ref="BWI137:BWK137"/>
    <mergeCell ref="BWL137:BWN137"/>
    <mergeCell ref="BWO137:BWQ137"/>
    <mergeCell ref="BWR137:BWT137"/>
    <mergeCell ref="BWU137:BWW137"/>
    <mergeCell ref="BZR137:BZT137"/>
    <mergeCell ref="BZU137:BZW137"/>
    <mergeCell ref="BZX137:BZZ137"/>
    <mergeCell ref="CAA137:CAC137"/>
    <mergeCell ref="CAD137:CAF137"/>
    <mergeCell ref="CAG137:CAI137"/>
    <mergeCell ref="BYZ137:BZB137"/>
    <mergeCell ref="BZC137:BZE137"/>
    <mergeCell ref="BZF137:BZH137"/>
    <mergeCell ref="BZI137:BZK137"/>
    <mergeCell ref="BZL137:BZN137"/>
    <mergeCell ref="BZO137:BZQ137"/>
    <mergeCell ref="BYH137:BYJ137"/>
    <mergeCell ref="BYK137:BYM137"/>
    <mergeCell ref="BYN137:BYP137"/>
    <mergeCell ref="BYQ137:BYS137"/>
    <mergeCell ref="BYT137:BYV137"/>
    <mergeCell ref="BYW137:BYY137"/>
    <mergeCell ref="CBT137:CBV137"/>
    <mergeCell ref="CBW137:CBY137"/>
    <mergeCell ref="CBZ137:CCB137"/>
    <mergeCell ref="CCC137:CCE137"/>
    <mergeCell ref="CCF137:CCH137"/>
    <mergeCell ref="CCI137:CCK137"/>
    <mergeCell ref="CBB137:CBD137"/>
    <mergeCell ref="CBE137:CBG137"/>
    <mergeCell ref="CBH137:CBJ137"/>
    <mergeCell ref="CBK137:CBM137"/>
    <mergeCell ref="CBN137:CBP137"/>
    <mergeCell ref="CBQ137:CBS137"/>
    <mergeCell ref="CAJ137:CAL137"/>
    <mergeCell ref="CAM137:CAO137"/>
    <mergeCell ref="CAP137:CAR137"/>
    <mergeCell ref="CAS137:CAU137"/>
    <mergeCell ref="CAV137:CAX137"/>
    <mergeCell ref="CAY137:CBA137"/>
    <mergeCell ref="CDV137:CDX137"/>
    <mergeCell ref="CDY137:CEA137"/>
    <mergeCell ref="CEB137:CED137"/>
    <mergeCell ref="CEE137:CEG137"/>
    <mergeCell ref="CEH137:CEJ137"/>
    <mergeCell ref="CEK137:CEM137"/>
    <mergeCell ref="CDD137:CDF137"/>
    <mergeCell ref="CDG137:CDI137"/>
    <mergeCell ref="CDJ137:CDL137"/>
    <mergeCell ref="CDM137:CDO137"/>
    <mergeCell ref="CDP137:CDR137"/>
    <mergeCell ref="CDS137:CDU137"/>
    <mergeCell ref="CCL137:CCN137"/>
    <mergeCell ref="CCO137:CCQ137"/>
    <mergeCell ref="CCR137:CCT137"/>
    <mergeCell ref="CCU137:CCW137"/>
    <mergeCell ref="CCX137:CCZ137"/>
    <mergeCell ref="CDA137:CDC137"/>
    <mergeCell ref="CFX137:CFZ137"/>
    <mergeCell ref="CGA137:CGC137"/>
    <mergeCell ref="CGD137:CGF137"/>
    <mergeCell ref="CGG137:CGI137"/>
    <mergeCell ref="CGJ137:CGL137"/>
    <mergeCell ref="CGM137:CGO137"/>
    <mergeCell ref="CFF137:CFH137"/>
    <mergeCell ref="CFI137:CFK137"/>
    <mergeCell ref="CFL137:CFN137"/>
    <mergeCell ref="CFO137:CFQ137"/>
    <mergeCell ref="CFR137:CFT137"/>
    <mergeCell ref="CFU137:CFW137"/>
    <mergeCell ref="CEN137:CEP137"/>
    <mergeCell ref="CEQ137:CES137"/>
    <mergeCell ref="CET137:CEV137"/>
    <mergeCell ref="CEW137:CEY137"/>
    <mergeCell ref="CEZ137:CFB137"/>
    <mergeCell ref="CFC137:CFE137"/>
    <mergeCell ref="CHZ137:CIB137"/>
    <mergeCell ref="CIC137:CIE137"/>
    <mergeCell ref="CIF137:CIH137"/>
    <mergeCell ref="CII137:CIK137"/>
    <mergeCell ref="CIL137:CIN137"/>
    <mergeCell ref="CIO137:CIQ137"/>
    <mergeCell ref="CHH137:CHJ137"/>
    <mergeCell ref="CHK137:CHM137"/>
    <mergeCell ref="CHN137:CHP137"/>
    <mergeCell ref="CHQ137:CHS137"/>
    <mergeCell ref="CHT137:CHV137"/>
    <mergeCell ref="CHW137:CHY137"/>
    <mergeCell ref="CGP137:CGR137"/>
    <mergeCell ref="CGS137:CGU137"/>
    <mergeCell ref="CGV137:CGX137"/>
    <mergeCell ref="CGY137:CHA137"/>
    <mergeCell ref="CHB137:CHD137"/>
    <mergeCell ref="CHE137:CHG137"/>
    <mergeCell ref="CKB137:CKD137"/>
    <mergeCell ref="CKE137:CKG137"/>
    <mergeCell ref="CKH137:CKJ137"/>
    <mergeCell ref="CKK137:CKM137"/>
    <mergeCell ref="CKN137:CKP137"/>
    <mergeCell ref="CKQ137:CKS137"/>
    <mergeCell ref="CJJ137:CJL137"/>
    <mergeCell ref="CJM137:CJO137"/>
    <mergeCell ref="CJP137:CJR137"/>
    <mergeCell ref="CJS137:CJU137"/>
    <mergeCell ref="CJV137:CJX137"/>
    <mergeCell ref="CJY137:CKA137"/>
    <mergeCell ref="CIR137:CIT137"/>
    <mergeCell ref="CIU137:CIW137"/>
    <mergeCell ref="CIX137:CIZ137"/>
    <mergeCell ref="CJA137:CJC137"/>
    <mergeCell ref="CJD137:CJF137"/>
    <mergeCell ref="CJG137:CJI137"/>
    <mergeCell ref="CMD137:CMF137"/>
    <mergeCell ref="CMG137:CMI137"/>
    <mergeCell ref="CMJ137:CML137"/>
    <mergeCell ref="CMM137:CMO137"/>
    <mergeCell ref="CMP137:CMR137"/>
    <mergeCell ref="CMS137:CMU137"/>
    <mergeCell ref="CLL137:CLN137"/>
    <mergeCell ref="CLO137:CLQ137"/>
    <mergeCell ref="CLR137:CLT137"/>
    <mergeCell ref="CLU137:CLW137"/>
    <mergeCell ref="CLX137:CLZ137"/>
    <mergeCell ref="CMA137:CMC137"/>
    <mergeCell ref="CKT137:CKV137"/>
    <mergeCell ref="CKW137:CKY137"/>
    <mergeCell ref="CKZ137:CLB137"/>
    <mergeCell ref="CLC137:CLE137"/>
    <mergeCell ref="CLF137:CLH137"/>
    <mergeCell ref="CLI137:CLK137"/>
    <mergeCell ref="COF137:COH137"/>
    <mergeCell ref="COI137:COK137"/>
    <mergeCell ref="COL137:CON137"/>
    <mergeCell ref="COO137:COQ137"/>
    <mergeCell ref="COR137:COT137"/>
    <mergeCell ref="COU137:COW137"/>
    <mergeCell ref="CNN137:CNP137"/>
    <mergeCell ref="CNQ137:CNS137"/>
    <mergeCell ref="CNT137:CNV137"/>
    <mergeCell ref="CNW137:CNY137"/>
    <mergeCell ref="CNZ137:COB137"/>
    <mergeCell ref="COC137:COE137"/>
    <mergeCell ref="CMV137:CMX137"/>
    <mergeCell ref="CMY137:CNA137"/>
    <mergeCell ref="CNB137:CND137"/>
    <mergeCell ref="CNE137:CNG137"/>
    <mergeCell ref="CNH137:CNJ137"/>
    <mergeCell ref="CNK137:CNM137"/>
    <mergeCell ref="CQH137:CQJ137"/>
    <mergeCell ref="CQK137:CQM137"/>
    <mergeCell ref="CQN137:CQP137"/>
    <mergeCell ref="CQQ137:CQS137"/>
    <mergeCell ref="CQT137:CQV137"/>
    <mergeCell ref="CQW137:CQY137"/>
    <mergeCell ref="CPP137:CPR137"/>
    <mergeCell ref="CPS137:CPU137"/>
    <mergeCell ref="CPV137:CPX137"/>
    <mergeCell ref="CPY137:CQA137"/>
    <mergeCell ref="CQB137:CQD137"/>
    <mergeCell ref="CQE137:CQG137"/>
    <mergeCell ref="COX137:COZ137"/>
    <mergeCell ref="CPA137:CPC137"/>
    <mergeCell ref="CPD137:CPF137"/>
    <mergeCell ref="CPG137:CPI137"/>
    <mergeCell ref="CPJ137:CPL137"/>
    <mergeCell ref="CPM137:CPO137"/>
    <mergeCell ref="CSJ137:CSL137"/>
    <mergeCell ref="CSM137:CSO137"/>
    <mergeCell ref="CSP137:CSR137"/>
    <mergeCell ref="CSS137:CSU137"/>
    <mergeCell ref="CSV137:CSX137"/>
    <mergeCell ref="CSY137:CTA137"/>
    <mergeCell ref="CRR137:CRT137"/>
    <mergeCell ref="CRU137:CRW137"/>
    <mergeCell ref="CRX137:CRZ137"/>
    <mergeCell ref="CSA137:CSC137"/>
    <mergeCell ref="CSD137:CSF137"/>
    <mergeCell ref="CSG137:CSI137"/>
    <mergeCell ref="CQZ137:CRB137"/>
    <mergeCell ref="CRC137:CRE137"/>
    <mergeCell ref="CRF137:CRH137"/>
    <mergeCell ref="CRI137:CRK137"/>
    <mergeCell ref="CRL137:CRN137"/>
    <mergeCell ref="CRO137:CRQ137"/>
    <mergeCell ref="CUL137:CUN137"/>
    <mergeCell ref="CUO137:CUQ137"/>
    <mergeCell ref="CUR137:CUT137"/>
    <mergeCell ref="CUU137:CUW137"/>
    <mergeCell ref="CUX137:CUZ137"/>
    <mergeCell ref="CVA137:CVC137"/>
    <mergeCell ref="CTT137:CTV137"/>
    <mergeCell ref="CTW137:CTY137"/>
    <mergeCell ref="CTZ137:CUB137"/>
    <mergeCell ref="CUC137:CUE137"/>
    <mergeCell ref="CUF137:CUH137"/>
    <mergeCell ref="CUI137:CUK137"/>
    <mergeCell ref="CTB137:CTD137"/>
    <mergeCell ref="CTE137:CTG137"/>
    <mergeCell ref="CTH137:CTJ137"/>
    <mergeCell ref="CTK137:CTM137"/>
    <mergeCell ref="CTN137:CTP137"/>
    <mergeCell ref="CTQ137:CTS137"/>
    <mergeCell ref="CWN137:CWP137"/>
    <mergeCell ref="CWQ137:CWS137"/>
    <mergeCell ref="CWT137:CWV137"/>
    <mergeCell ref="CWW137:CWY137"/>
    <mergeCell ref="CWZ137:CXB137"/>
    <mergeCell ref="CXC137:CXE137"/>
    <mergeCell ref="CVV137:CVX137"/>
    <mergeCell ref="CVY137:CWA137"/>
    <mergeCell ref="CWB137:CWD137"/>
    <mergeCell ref="CWE137:CWG137"/>
    <mergeCell ref="CWH137:CWJ137"/>
    <mergeCell ref="CWK137:CWM137"/>
    <mergeCell ref="CVD137:CVF137"/>
    <mergeCell ref="CVG137:CVI137"/>
    <mergeCell ref="CVJ137:CVL137"/>
    <mergeCell ref="CVM137:CVO137"/>
    <mergeCell ref="CVP137:CVR137"/>
    <mergeCell ref="CVS137:CVU137"/>
    <mergeCell ref="CYP137:CYR137"/>
    <mergeCell ref="CYS137:CYU137"/>
    <mergeCell ref="CYV137:CYX137"/>
    <mergeCell ref="CYY137:CZA137"/>
    <mergeCell ref="CZB137:CZD137"/>
    <mergeCell ref="CZE137:CZG137"/>
    <mergeCell ref="CXX137:CXZ137"/>
    <mergeCell ref="CYA137:CYC137"/>
    <mergeCell ref="CYD137:CYF137"/>
    <mergeCell ref="CYG137:CYI137"/>
    <mergeCell ref="CYJ137:CYL137"/>
    <mergeCell ref="CYM137:CYO137"/>
    <mergeCell ref="CXF137:CXH137"/>
    <mergeCell ref="CXI137:CXK137"/>
    <mergeCell ref="CXL137:CXN137"/>
    <mergeCell ref="CXO137:CXQ137"/>
    <mergeCell ref="CXR137:CXT137"/>
    <mergeCell ref="CXU137:CXW137"/>
    <mergeCell ref="DAR137:DAT137"/>
    <mergeCell ref="DAU137:DAW137"/>
    <mergeCell ref="DAX137:DAZ137"/>
    <mergeCell ref="DBA137:DBC137"/>
    <mergeCell ref="DBD137:DBF137"/>
    <mergeCell ref="DBG137:DBI137"/>
    <mergeCell ref="CZZ137:DAB137"/>
    <mergeCell ref="DAC137:DAE137"/>
    <mergeCell ref="DAF137:DAH137"/>
    <mergeCell ref="DAI137:DAK137"/>
    <mergeCell ref="DAL137:DAN137"/>
    <mergeCell ref="DAO137:DAQ137"/>
    <mergeCell ref="CZH137:CZJ137"/>
    <mergeCell ref="CZK137:CZM137"/>
    <mergeCell ref="CZN137:CZP137"/>
    <mergeCell ref="CZQ137:CZS137"/>
    <mergeCell ref="CZT137:CZV137"/>
    <mergeCell ref="CZW137:CZY137"/>
    <mergeCell ref="DCT137:DCV137"/>
    <mergeCell ref="DCW137:DCY137"/>
    <mergeCell ref="DCZ137:DDB137"/>
    <mergeCell ref="DDC137:DDE137"/>
    <mergeCell ref="DDF137:DDH137"/>
    <mergeCell ref="DDI137:DDK137"/>
    <mergeCell ref="DCB137:DCD137"/>
    <mergeCell ref="DCE137:DCG137"/>
    <mergeCell ref="DCH137:DCJ137"/>
    <mergeCell ref="DCK137:DCM137"/>
    <mergeCell ref="DCN137:DCP137"/>
    <mergeCell ref="DCQ137:DCS137"/>
    <mergeCell ref="DBJ137:DBL137"/>
    <mergeCell ref="DBM137:DBO137"/>
    <mergeCell ref="DBP137:DBR137"/>
    <mergeCell ref="DBS137:DBU137"/>
    <mergeCell ref="DBV137:DBX137"/>
    <mergeCell ref="DBY137:DCA137"/>
    <mergeCell ref="DEV137:DEX137"/>
    <mergeCell ref="DEY137:DFA137"/>
    <mergeCell ref="DFB137:DFD137"/>
    <mergeCell ref="DFE137:DFG137"/>
    <mergeCell ref="DFH137:DFJ137"/>
    <mergeCell ref="DFK137:DFM137"/>
    <mergeCell ref="DED137:DEF137"/>
    <mergeCell ref="DEG137:DEI137"/>
    <mergeCell ref="DEJ137:DEL137"/>
    <mergeCell ref="DEM137:DEO137"/>
    <mergeCell ref="DEP137:DER137"/>
    <mergeCell ref="DES137:DEU137"/>
    <mergeCell ref="DDL137:DDN137"/>
    <mergeCell ref="DDO137:DDQ137"/>
    <mergeCell ref="DDR137:DDT137"/>
    <mergeCell ref="DDU137:DDW137"/>
    <mergeCell ref="DDX137:DDZ137"/>
    <mergeCell ref="DEA137:DEC137"/>
    <mergeCell ref="DGX137:DGZ137"/>
    <mergeCell ref="DHA137:DHC137"/>
    <mergeCell ref="DHD137:DHF137"/>
    <mergeCell ref="DHG137:DHI137"/>
    <mergeCell ref="DHJ137:DHL137"/>
    <mergeCell ref="DHM137:DHO137"/>
    <mergeCell ref="DGF137:DGH137"/>
    <mergeCell ref="DGI137:DGK137"/>
    <mergeCell ref="DGL137:DGN137"/>
    <mergeCell ref="DGO137:DGQ137"/>
    <mergeCell ref="DGR137:DGT137"/>
    <mergeCell ref="DGU137:DGW137"/>
    <mergeCell ref="DFN137:DFP137"/>
    <mergeCell ref="DFQ137:DFS137"/>
    <mergeCell ref="DFT137:DFV137"/>
    <mergeCell ref="DFW137:DFY137"/>
    <mergeCell ref="DFZ137:DGB137"/>
    <mergeCell ref="DGC137:DGE137"/>
    <mergeCell ref="DIZ137:DJB137"/>
    <mergeCell ref="DJC137:DJE137"/>
    <mergeCell ref="DJF137:DJH137"/>
    <mergeCell ref="DJI137:DJK137"/>
    <mergeCell ref="DJL137:DJN137"/>
    <mergeCell ref="DJO137:DJQ137"/>
    <mergeCell ref="DIH137:DIJ137"/>
    <mergeCell ref="DIK137:DIM137"/>
    <mergeCell ref="DIN137:DIP137"/>
    <mergeCell ref="DIQ137:DIS137"/>
    <mergeCell ref="DIT137:DIV137"/>
    <mergeCell ref="DIW137:DIY137"/>
    <mergeCell ref="DHP137:DHR137"/>
    <mergeCell ref="DHS137:DHU137"/>
    <mergeCell ref="DHV137:DHX137"/>
    <mergeCell ref="DHY137:DIA137"/>
    <mergeCell ref="DIB137:DID137"/>
    <mergeCell ref="DIE137:DIG137"/>
    <mergeCell ref="DLB137:DLD137"/>
    <mergeCell ref="DLE137:DLG137"/>
    <mergeCell ref="DLH137:DLJ137"/>
    <mergeCell ref="DLK137:DLM137"/>
    <mergeCell ref="DLN137:DLP137"/>
    <mergeCell ref="DLQ137:DLS137"/>
    <mergeCell ref="DKJ137:DKL137"/>
    <mergeCell ref="DKM137:DKO137"/>
    <mergeCell ref="DKP137:DKR137"/>
    <mergeCell ref="DKS137:DKU137"/>
    <mergeCell ref="DKV137:DKX137"/>
    <mergeCell ref="DKY137:DLA137"/>
    <mergeCell ref="DJR137:DJT137"/>
    <mergeCell ref="DJU137:DJW137"/>
    <mergeCell ref="DJX137:DJZ137"/>
    <mergeCell ref="DKA137:DKC137"/>
    <mergeCell ref="DKD137:DKF137"/>
    <mergeCell ref="DKG137:DKI137"/>
    <mergeCell ref="DND137:DNF137"/>
    <mergeCell ref="DNG137:DNI137"/>
    <mergeCell ref="DNJ137:DNL137"/>
    <mergeCell ref="DNM137:DNO137"/>
    <mergeCell ref="DNP137:DNR137"/>
    <mergeCell ref="DNS137:DNU137"/>
    <mergeCell ref="DML137:DMN137"/>
    <mergeCell ref="DMO137:DMQ137"/>
    <mergeCell ref="DMR137:DMT137"/>
    <mergeCell ref="DMU137:DMW137"/>
    <mergeCell ref="DMX137:DMZ137"/>
    <mergeCell ref="DNA137:DNC137"/>
    <mergeCell ref="DLT137:DLV137"/>
    <mergeCell ref="DLW137:DLY137"/>
    <mergeCell ref="DLZ137:DMB137"/>
    <mergeCell ref="DMC137:DME137"/>
    <mergeCell ref="DMF137:DMH137"/>
    <mergeCell ref="DMI137:DMK137"/>
    <mergeCell ref="DPF137:DPH137"/>
    <mergeCell ref="DPI137:DPK137"/>
    <mergeCell ref="DPL137:DPN137"/>
    <mergeCell ref="DPO137:DPQ137"/>
    <mergeCell ref="DPR137:DPT137"/>
    <mergeCell ref="DPU137:DPW137"/>
    <mergeCell ref="DON137:DOP137"/>
    <mergeCell ref="DOQ137:DOS137"/>
    <mergeCell ref="DOT137:DOV137"/>
    <mergeCell ref="DOW137:DOY137"/>
    <mergeCell ref="DOZ137:DPB137"/>
    <mergeCell ref="DPC137:DPE137"/>
    <mergeCell ref="DNV137:DNX137"/>
    <mergeCell ref="DNY137:DOA137"/>
    <mergeCell ref="DOB137:DOD137"/>
    <mergeCell ref="DOE137:DOG137"/>
    <mergeCell ref="DOH137:DOJ137"/>
    <mergeCell ref="DOK137:DOM137"/>
    <mergeCell ref="DRH137:DRJ137"/>
    <mergeCell ref="DRK137:DRM137"/>
    <mergeCell ref="DRN137:DRP137"/>
    <mergeCell ref="DRQ137:DRS137"/>
    <mergeCell ref="DRT137:DRV137"/>
    <mergeCell ref="DRW137:DRY137"/>
    <mergeCell ref="DQP137:DQR137"/>
    <mergeCell ref="DQS137:DQU137"/>
    <mergeCell ref="DQV137:DQX137"/>
    <mergeCell ref="DQY137:DRA137"/>
    <mergeCell ref="DRB137:DRD137"/>
    <mergeCell ref="DRE137:DRG137"/>
    <mergeCell ref="DPX137:DPZ137"/>
    <mergeCell ref="DQA137:DQC137"/>
    <mergeCell ref="DQD137:DQF137"/>
    <mergeCell ref="DQG137:DQI137"/>
    <mergeCell ref="DQJ137:DQL137"/>
    <mergeCell ref="DQM137:DQO137"/>
    <mergeCell ref="DTJ137:DTL137"/>
    <mergeCell ref="DTM137:DTO137"/>
    <mergeCell ref="DTP137:DTR137"/>
    <mergeCell ref="DTS137:DTU137"/>
    <mergeCell ref="DTV137:DTX137"/>
    <mergeCell ref="DTY137:DUA137"/>
    <mergeCell ref="DSR137:DST137"/>
    <mergeCell ref="DSU137:DSW137"/>
    <mergeCell ref="DSX137:DSZ137"/>
    <mergeCell ref="DTA137:DTC137"/>
    <mergeCell ref="DTD137:DTF137"/>
    <mergeCell ref="DTG137:DTI137"/>
    <mergeCell ref="DRZ137:DSB137"/>
    <mergeCell ref="DSC137:DSE137"/>
    <mergeCell ref="DSF137:DSH137"/>
    <mergeCell ref="DSI137:DSK137"/>
    <mergeCell ref="DSL137:DSN137"/>
    <mergeCell ref="DSO137:DSQ137"/>
    <mergeCell ref="DVL137:DVN137"/>
    <mergeCell ref="DVO137:DVQ137"/>
    <mergeCell ref="DVR137:DVT137"/>
    <mergeCell ref="DVU137:DVW137"/>
    <mergeCell ref="DVX137:DVZ137"/>
    <mergeCell ref="DWA137:DWC137"/>
    <mergeCell ref="DUT137:DUV137"/>
    <mergeCell ref="DUW137:DUY137"/>
    <mergeCell ref="DUZ137:DVB137"/>
    <mergeCell ref="DVC137:DVE137"/>
    <mergeCell ref="DVF137:DVH137"/>
    <mergeCell ref="DVI137:DVK137"/>
    <mergeCell ref="DUB137:DUD137"/>
    <mergeCell ref="DUE137:DUG137"/>
    <mergeCell ref="DUH137:DUJ137"/>
    <mergeCell ref="DUK137:DUM137"/>
    <mergeCell ref="DUN137:DUP137"/>
    <mergeCell ref="DUQ137:DUS137"/>
    <mergeCell ref="DXN137:DXP137"/>
    <mergeCell ref="DXQ137:DXS137"/>
    <mergeCell ref="DXT137:DXV137"/>
    <mergeCell ref="DXW137:DXY137"/>
    <mergeCell ref="DXZ137:DYB137"/>
    <mergeCell ref="DYC137:DYE137"/>
    <mergeCell ref="DWV137:DWX137"/>
    <mergeCell ref="DWY137:DXA137"/>
    <mergeCell ref="DXB137:DXD137"/>
    <mergeCell ref="DXE137:DXG137"/>
    <mergeCell ref="DXH137:DXJ137"/>
    <mergeCell ref="DXK137:DXM137"/>
    <mergeCell ref="DWD137:DWF137"/>
    <mergeCell ref="DWG137:DWI137"/>
    <mergeCell ref="DWJ137:DWL137"/>
    <mergeCell ref="DWM137:DWO137"/>
    <mergeCell ref="DWP137:DWR137"/>
    <mergeCell ref="DWS137:DWU137"/>
    <mergeCell ref="DZP137:DZR137"/>
    <mergeCell ref="DZS137:DZU137"/>
    <mergeCell ref="DZV137:DZX137"/>
    <mergeCell ref="DZY137:EAA137"/>
    <mergeCell ref="EAB137:EAD137"/>
    <mergeCell ref="EAE137:EAG137"/>
    <mergeCell ref="DYX137:DYZ137"/>
    <mergeCell ref="DZA137:DZC137"/>
    <mergeCell ref="DZD137:DZF137"/>
    <mergeCell ref="DZG137:DZI137"/>
    <mergeCell ref="DZJ137:DZL137"/>
    <mergeCell ref="DZM137:DZO137"/>
    <mergeCell ref="DYF137:DYH137"/>
    <mergeCell ref="DYI137:DYK137"/>
    <mergeCell ref="DYL137:DYN137"/>
    <mergeCell ref="DYO137:DYQ137"/>
    <mergeCell ref="DYR137:DYT137"/>
    <mergeCell ref="DYU137:DYW137"/>
    <mergeCell ref="EBR137:EBT137"/>
    <mergeCell ref="EBU137:EBW137"/>
    <mergeCell ref="EBX137:EBZ137"/>
    <mergeCell ref="ECA137:ECC137"/>
    <mergeCell ref="ECD137:ECF137"/>
    <mergeCell ref="ECG137:ECI137"/>
    <mergeCell ref="EAZ137:EBB137"/>
    <mergeCell ref="EBC137:EBE137"/>
    <mergeCell ref="EBF137:EBH137"/>
    <mergeCell ref="EBI137:EBK137"/>
    <mergeCell ref="EBL137:EBN137"/>
    <mergeCell ref="EBO137:EBQ137"/>
    <mergeCell ref="EAH137:EAJ137"/>
    <mergeCell ref="EAK137:EAM137"/>
    <mergeCell ref="EAN137:EAP137"/>
    <mergeCell ref="EAQ137:EAS137"/>
    <mergeCell ref="EAT137:EAV137"/>
    <mergeCell ref="EAW137:EAY137"/>
    <mergeCell ref="EDT137:EDV137"/>
    <mergeCell ref="EDW137:EDY137"/>
    <mergeCell ref="EDZ137:EEB137"/>
    <mergeCell ref="EEC137:EEE137"/>
    <mergeCell ref="EEF137:EEH137"/>
    <mergeCell ref="EEI137:EEK137"/>
    <mergeCell ref="EDB137:EDD137"/>
    <mergeCell ref="EDE137:EDG137"/>
    <mergeCell ref="EDH137:EDJ137"/>
    <mergeCell ref="EDK137:EDM137"/>
    <mergeCell ref="EDN137:EDP137"/>
    <mergeCell ref="EDQ137:EDS137"/>
    <mergeCell ref="ECJ137:ECL137"/>
    <mergeCell ref="ECM137:ECO137"/>
    <mergeCell ref="ECP137:ECR137"/>
    <mergeCell ref="ECS137:ECU137"/>
    <mergeCell ref="ECV137:ECX137"/>
    <mergeCell ref="ECY137:EDA137"/>
    <mergeCell ref="EFV137:EFX137"/>
    <mergeCell ref="EFY137:EGA137"/>
    <mergeCell ref="EGB137:EGD137"/>
    <mergeCell ref="EGE137:EGG137"/>
    <mergeCell ref="EGH137:EGJ137"/>
    <mergeCell ref="EGK137:EGM137"/>
    <mergeCell ref="EFD137:EFF137"/>
    <mergeCell ref="EFG137:EFI137"/>
    <mergeCell ref="EFJ137:EFL137"/>
    <mergeCell ref="EFM137:EFO137"/>
    <mergeCell ref="EFP137:EFR137"/>
    <mergeCell ref="EFS137:EFU137"/>
    <mergeCell ref="EEL137:EEN137"/>
    <mergeCell ref="EEO137:EEQ137"/>
    <mergeCell ref="EER137:EET137"/>
    <mergeCell ref="EEU137:EEW137"/>
    <mergeCell ref="EEX137:EEZ137"/>
    <mergeCell ref="EFA137:EFC137"/>
    <mergeCell ref="EHX137:EHZ137"/>
    <mergeCell ref="EIA137:EIC137"/>
    <mergeCell ref="EID137:EIF137"/>
    <mergeCell ref="EIG137:EII137"/>
    <mergeCell ref="EIJ137:EIL137"/>
    <mergeCell ref="EIM137:EIO137"/>
    <mergeCell ref="EHF137:EHH137"/>
    <mergeCell ref="EHI137:EHK137"/>
    <mergeCell ref="EHL137:EHN137"/>
    <mergeCell ref="EHO137:EHQ137"/>
    <mergeCell ref="EHR137:EHT137"/>
    <mergeCell ref="EHU137:EHW137"/>
    <mergeCell ref="EGN137:EGP137"/>
    <mergeCell ref="EGQ137:EGS137"/>
    <mergeCell ref="EGT137:EGV137"/>
    <mergeCell ref="EGW137:EGY137"/>
    <mergeCell ref="EGZ137:EHB137"/>
    <mergeCell ref="EHC137:EHE137"/>
    <mergeCell ref="EJZ137:EKB137"/>
    <mergeCell ref="EKC137:EKE137"/>
    <mergeCell ref="EKF137:EKH137"/>
    <mergeCell ref="EKI137:EKK137"/>
    <mergeCell ref="EKL137:EKN137"/>
    <mergeCell ref="EKO137:EKQ137"/>
    <mergeCell ref="EJH137:EJJ137"/>
    <mergeCell ref="EJK137:EJM137"/>
    <mergeCell ref="EJN137:EJP137"/>
    <mergeCell ref="EJQ137:EJS137"/>
    <mergeCell ref="EJT137:EJV137"/>
    <mergeCell ref="EJW137:EJY137"/>
    <mergeCell ref="EIP137:EIR137"/>
    <mergeCell ref="EIS137:EIU137"/>
    <mergeCell ref="EIV137:EIX137"/>
    <mergeCell ref="EIY137:EJA137"/>
    <mergeCell ref="EJB137:EJD137"/>
    <mergeCell ref="EJE137:EJG137"/>
    <mergeCell ref="EMB137:EMD137"/>
    <mergeCell ref="EME137:EMG137"/>
    <mergeCell ref="EMH137:EMJ137"/>
    <mergeCell ref="EMK137:EMM137"/>
    <mergeCell ref="EMN137:EMP137"/>
    <mergeCell ref="EMQ137:EMS137"/>
    <mergeCell ref="ELJ137:ELL137"/>
    <mergeCell ref="ELM137:ELO137"/>
    <mergeCell ref="ELP137:ELR137"/>
    <mergeCell ref="ELS137:ELU137"/>
    <mergeCell ref="ELV137:ELX137"/>
    <mergeCell ref="ELY137:EMA137"/>
    <mergeCell ref="EKR137:EKT137"/>
    <mergeCell ref="EKU137:EKW137"/>
    <mergeCell ref="EKX137:EKZ137"/>
    <mergeCell ref="ELA137:ELC137"/>
    <mergeCell ref="ELD137:ELF137"/>
    <mergeCell ref="ELG137:ELI137"/>
    <mergeCell ref="EOD137:EOF137"/>
    <mergeCell ref="EOG137:EOI137"/>
    <mergeCell ref="EOJ137:EOL137"/>
    <mergeCell ref="EOM137:EOO137"/>
    <mergeCell ref="EOP137:EOR137"/>
    <mergeCell ref="EOS137:EOU137"/>
    <mergeCell ref="ENL137:ENN137"/>
    <mergeCell ref="ENO137:ENQ137"/>
    <mergeCell ref="ENR137:ENT137"/>
    <mergeCell ref="ENU137:ENW137"/>
    <mergeCell ref="ENX137:ENZ137"/>
    <mergeCell ref="EOA137:EOC137"/>
    <mergeCell ref="EMT137:EMV137"/>
    <mergeCell ref="EMW137:EMY137"/>
    <mergeCell ref="EMZ137:ENB137"/>
    <mergeCell ref="ENC137:ENE137"/>
    <mergeCell ref="ENF137:ENH137"/>
    <mergeCell ref="ENI137:ENK137"/>
    <mergeCell ref="EQF137:EQH137"/>
    <mergeCell ref="EQI137:EQK137"/>
    <mergeCell ref="EQL137:EQN137"/>
    <mergeCell ref="EQO137:EQQ137"/>
    <mergeCell ref="EQR137:EQT137"/>
    <mergeCell ref="EQU137:EQW137"/>
    <mergeCell ref="EPN137:EPP137"/>
    <mergeCell ref="EPQ137:EPS137"/>
    <mergeCell ref="EPT137:EPV137"/>
    <mergeCell ref="EPW137:EPY137"/>
    <mergeCell ref="EPZ137:EQB137"/>
    <mergeCell ref="EQC137:EQE137"/>
    <mergeCell ref="EOV137:EOX137"/>
    <mergeCell ref="EOY137:EPA137"/>
    <mergeCell ref="EPB137:EPD137"/>
    <mergeCell ref="EPE137:EPG137"/>
    <mergeCell ref="EPH137:EPJ137"/>
    <mergeCell ref="EPK137:EPM137"/>
    <mergeCell ref="ESH137:ESJ137"/>
    <mergeCell ref="ESK137:ESM137"/>
    <mergeCell ref="ESN137:ESP137"/>
    <mergeCell ref="ESQ137:ESS137"/>
    <mergeCell ref="EST137:ESV137"/>
    <mergeCell ref="ESW137:ESY137"/>
    <mergeCell ref="ERP137:ERR137"/>
    <mergeCell ref="ERS137:ERU137"/>
    <mergeCell ref="ERV137:ERX137"/>
    <mergeCell ref="ERY137:ESA137"/>
    <mergeCell ref="ESB137:ESD137"/>
    <mergeCell ref="ESE137:ESG137"/>
    <mergeCell ref="EQX137:EQZ137"/>
    <mergeCell ref="ERA137:ERC137"/>
    <mergeCell ref="ERD137:ERF137"/>
    <mergeCell ref="ERG137:ERI137"/>
    <mergeCell ref="ERJ137:ERL137"/>
    <mergeCell ref="ERM137:ERO137"/>
    <mergeCell ref="EUJ137:EUL137"/>
    <mergeCell ref="EUM137:EUO137"/>
    <mergeCell ref="EUP137:EUR137"/>
    <mergeCell ref="EUS137:EUU137"/>
    <mergeCell ref="EUV137:EUX137"/>
    <mergeCell ref="EUY137:EVA137"/>
    <mergeCell ref="ETR137:ETT137"/>
    <mergeCell ref="ETU137:ETW137"/>
    <mergeCell ref="ETX137:ETZ137"/>
    <mergeCell ref="EUA137:EUC137"/>
    <mergeCell ref="EUD137:EUF137"/>
    <mergeCell ref="EUG137:EUI137"/>
    <mergeCell ref="ESZ137:ETB137"/>
    <mergeCell ref="ETC137:ETE137"/>
    <mergeCell ref="ETF137:ETH137"/>
    <mergeCell ref="ETI137:ETK137"/>
    <mergeCell ref="ETL137:ETN137"/>
    <mergeCell ref="ETO137:ETQ137"/>
    <mergeCell ref="EWL137:EWN137"/>
    <mergeCell ref="EWO137:EWQ137"/>
    <mergeCell ref="EWR137:EWT137"/>
    <mergeCell ref="EWU137:EWW137"/>
    <mergeCell ref="EWX137:EWZ137"/>
    <mergeCell ref="EXA137:EXC137"/>
    <mergeCell ref="EVT137:EVV137"/>
    <mergeCell ref="EVW137:EVY137"/>
    <mergeCell ref="EVZ137:EWB137"/>
    <mergeCell ref="EWC137:EWE137"/>
    <mergeCell ref="EWF137:EWH137"/>
    <mergeCell ref="EWI137:EWK137"/>
    <mergeCell ref="EVB137:EVD137"/>
    <mergeCell ref="EVE137:EVG137"/>
    <mergeCell ref="EVH137:EVJ137"/>
    <mergeCell ref="EVK137:EVM137"/>
    <mergeCell ref="EVN137:EVP137"/>
    <mergeCell ref="EVQ137:EVS137"/>
    <mergeCell ref="EYN137:EYP137"/>
    <mergeCell ref="EYQ137:EYS137"/>
    <mergeCell ref="EYT137:EYV137"/>
    <mergeCell ref="EYW137:EYY137"/>
    <mergeCell ref="EYZ137:EZB137"/>
    <mergeCell ref="EZC137:EZE137"/>
    <mergeCell ref="EXV137:EXX137"/>
    <mergeCell ref="EXY137:EYA137"/>
    <mergeCell ref="EYB137:EYD137"/>
    <mergeCell ref="EYE137:EYG137"/>
    <mergeCell ref="EYH137:EYJ137"/>
    <mergeCell ref="EYK137:EYM137"/>
    <mergeCell ref="EXD137:EXF137"/>
    <mergeCell ref="EXG137:EXI137"/>
    <mergeCell ref="EXJ137:EXL137"/>
    <mergeCell ref="EXM137:EXO137"/>
    <mergeCell ref="EXP137:EXR137"/>
    <mergeCell ref="EXS137:EXU137"/>
    <mergeCell ref="FAP137:FAR137"/>
    <mergeCell ref="FAS137:FAU137"/>
    <mergeCell ref="FAV137:FAX137"/>
    <mergeCell ref="FAY137:FBA137"/>
    <mergeCell ref="FBB137:FBD137"/>
    <mergeCell ref="FBE137:FBG137"/>
    <mergeCell ref="EZX137:EZZ137"/>
    <mergeCell ref="FAA137:FAC137"/>
    <mergeCell ref="FAD137:FAF137"/>
    <mergeCell ref="FAG137:FAI137"/>
    <mergeCell ref="FAJ137:FAL137"/>
    <mergeCell ref="FAM137:FAO137"/>
    <mergeCell ref="EZF137:EZH137"/>
    <mergeCell ref="EZI137:EZK137"/>
    <mergeCell ref="EZL137:EZN137"/>
    <mergeCell ref="EZO137:EZQ137"/>
    <mergeCell ref="EZR137:EZT137"/>
    <mergeCell ref="EZU137:EZW137"/>
    <mergeCell ref="FCR137:FCT137"/>
    <mergeCell ref="FCU137:FCW137"/>
    <mergeCell ref="FCX137:FCZ137"/>
    <mergeCell ref="FDA137:FDC137"/>
    <mergeCell ref="FDD137:FDF137"/>
    <mergeCell ref="FDG137:FDI137"/>
    <mergeCell ref="FBZ137:FCB137"/>
    <mergeCell ref="FCC137:FCE137"/>
    <mergeCell ref="FCF137:FCH137"/>
    <mergeCell ref="FCI137:FCK137"/>
    <mergeCell ref="FCL137:FCN137"/>
    <mergeCell ref="FCO137:FCQ137"/>
    <mergeCell ref="FBH137:FBJ137"/>
    <mergeCell ref="FBK137:FBM137"/>
    <mergeCell ref="FBN137:FBP137"/>
    <mergeCell ref="FBQ137:FBS137"/>
    <mergeCell ref="FBT137:FBV137"/>
    <mergeCell ref="FBW137:FBY137"/>
    <mergeCell ref="FET137:FEV137"/>
    <mergeCell ref="FEW137:FEY137"/>
    <mergeCell ref="FEZ137:FFB137"/>
    <mergeCell ref="FFC137:FFE137"/>
    <mergeCell ref="FFF137:FFH137"/>
    <mergeCell ref="FFI137:FFK137"/>
    <mergeCell ref="FEB137:FED137"/>
    <mergeCell ref="FEE137:FEG137"/>
    <mergeCell ref="FEH137:FEJ137"/>
    <mergeCell ref="FEK137:FEM137"/>
    <mergeCell ref="FEN137:FEP137"/>
    <mergeCell ref="FEQ137:FES137"/>
    <mergeCell ref="FDJ137:FDL137"/>
    <mergeCell ref="FDM137:FDO137"/>
    <mergeCell ref="FDP137:FDR137"/>
    <mergeCell ref="FDS137:FDU137"/>
    <mergeCell ref="FDV137:FDX137"/>
    <mergeCell ref="FDY137:FEA137"/>
    <mergeCell ref="FGV137:FGX137"/>
    <mergeCell ref="FGY137:FHA137"/>
    <mergeCell ref="FHB137:FHD137"/>
    <mergeCell ref="FHE137:FHG137"/>
    <mergeCell ref="FHH137:FHJ137"/>
    <mergeCell ref="FHK137:FHM137"/>
    <mergeCell ref="FGD137:FGF137"/>
    <mergeCell ref="FGG137:FGI137"/>
    <mergeCell ref="FGJ137:FGL137"/>
    <mergeCell ref="FGM137:FGO137"/>
    <mergeCell ref="FGP137:FGR137"/>
    <mergeCell ref="FGS137:FGU137"/>
    <mergeCell ref="FFL137:FFN137"/>
    <mergeCell ref="FFO137:FFQ137"/>
    <mergeCell ref="FFR137:FFT137"/>
    <mergeCell ref="FFU137:FFW137"/>
    <mergeCell ref="FFX137:FFZ137"/>
    <mergeCell ref="FGA137:FGC137"/>
    <mergeCell ref="FIX137:FIZ137"/>
    <mergeCell ref="FJA137:FJC137"/>
    <mergeCell ref="FJD137:FJF137"/>
    <mergeCell ref="FJG137:FJI137"/>
    <mergeCell ref="FJJ137:FJL137"/>
    <mergeCell ref="FJM137:FJO137"/>
    <mergeCell ref="FIF137:FIH137"/>
    <mergeCell ref="FII137:FIK137"/>
    <mergeCell ref="FIL137:FIN137"/>
    <mergeCell ref="FIO137:FIQ137"/>
    <mergeCell ref="FIR137:FIT137"/>
    <mergeCell ref="FIU137:FIW137"/>
    <mergeCell ref="FHN137:FHP137"/>
    <mergeCell ref="FHQ137:FHS137"/>
    <mergeCell ref="FHT137:FHV137"/>
    <mergeCell ref="FHW137:FHY137"/>
    <mergeCell ref="FHZ137:FIB137"/>
    <mergeCell ref="FIC137:FIE137"/>
    <mergeCell ref="FKZ137:FLB137"/>
    <mergeCell ref="FLC137:FLE137"/>
    <mergeCell ref="FLF137:FLH137"/>
    <mergeCell ref="FLI137:FLK137"/>
    <mergeCell ref="FLL137:FLN137"/>
    <mergeCell ref="FLO137:FLQ137"/>
    <mergeCell ref="FKH137:FKJ137"/>
    <mergeCell ref="FKK137:FKM137"/>
    <mergeCell ref="FKN137:FKP137"/>
    <mergeCell ref="FKQ137:FKS137"/>
    <mergeCell ref="FKT137:FKV137"/>
    <mergeCell ref="FKW137:FKY137"/>
    <mergeCell ref="FJP137:FJR137"/>
    <mergeCell ref="FJS137:FJU137"/>
    <mergeCell ref="FJV137:FJX137"/>
    <mergeCell ref="FJY137:FKA137"/>
    <mergeCell ref="FKB137:FKD137"/>
    <mergeCell ref="FKE137:FKG137"/>
    <mergeCell ref="FNB137:FND137"/>
    <mergeCell ref="FNE137:FNG137"/>
    <mergeCell ref="FNH137:FNJ137"/>
    <mergeCell ref="FNK137:FNM137"/>
    <mergeCell ref="FNN137:FNP137"/>
    <mergeCell ref="FNQ137:FNS137"/>
    <mergeCell ref="FMJ137:FML137"/>
    <mergeCell ref="FMM137:FMO137"/>
    <mergeCell ref="FMP137:FMR137"/>
    <mergeCell ref="FMS137:FMU137"/>
    <mergeCell ref="FMV137:FMX137"/>
    <mergeCell ref="FMY137:FNA137"/>
    <mergeCell ref="FLR137:FLT137"/>
    <mergeCell ref="FLU137:FLW137"/>
    <mergeCell ref="FLX137:FLZ137"/>
    <mergeCell ref="FMA137:FMC137"/>
    <mergeCell ref="FMD137:FMF137"/>
    <mergeCell ref="FMG137:FMI137"/>
    <mergeCell ref="FPD137:FPF137"/>
    <mergeCell ref="FPG137:FPI137"/>
    <mergeCell ref="FPJ137:FPL137"/>
    <mergeCell ref="FPM137:FPO137"/>
    <mergeCell ref="FPP137:FPR137"/>
    <mergeCell ref="FPS137:FPU137"/>
    <mergeCell ref="FOL137:FON137"/>
    <mergeCell ref="FOO137:FOQ137"/>
    <mergeCell ref="FOR137:FOT137"/>
    <mergeCell ref="FOU137:FOW137"/>
    <mergeCell ref="FOX137:FOZ137"/>
    <mergeCell ref="FPA137:FPC137"/>
    <mergeCell ref="FNT137:FNV137"/>
    <mergeCell ref="FNW137:FNY137"/>
    <mergeCell ref="FNZ137:FOB137"/>
    <mergeCell ref="FOC137:FOE137"/>
    <mergeCell ref="FOF137:FOH137"/>
    <mergeCell ref="FOI137:FOK137"/>
    <mergeCell ref="FRF137:FRH137"/>
    <mergeCell ref="FRI137:FRK137"/>
    <mergeCell ref="FRL137:FRN137"/>
    <mergeCell ref="FRO137:FRQ137"/>
    <mergeCell ref="FRR137:FRT137"/>
    <mergeCell ref="FRU137:FRW137"/>
    <mergeCell ref="FQN137:FQP137"/>
    <mergeCell ref="FQQ137:FQS137"/>
    <mergeCell ref="FQT137:FQV137"/>
    <mergeCell ref="FQW137:FQY137"/>
    <mergeCell ref="FQZ137:FRB137"/>
    <mergeCell ref="FRC137:FRE137"/>
    <mergeCell ref="FPV137:FPX137"/>
    <mergeCell ref="FPY137:FQA137"/>
    <mergeCell ref="FQB137:FQD137"/>
    <mergeCell ref="FQE137:FQG137"/>
    <mergeCell ref="FQH137:FQJ137"/>
    <mergeCell ref="FQK137:FQM137"/>
    <mergeCell ref="FTH137:FTJ137"/>
    <mergeCell ref="FTK137:FTM137"/>
    <mergeCell ref="FTN137:FTP137"/>
    <mergeCell ref="FTQ137:FTS137"/>
    <mergeCell ref="FTT137:FTV137"/>
    <mergeCell ref="FTW137:FTY137"/>
    <mergeCell ref="FSP137:FSR137"/>
    <mergeCell ref="FSS137:FSU137"/>
    <mergeCell ref="FSV137:FSX137"/>
    <mergeCell ref="FSY137:FTA137"/>
    <mergeCell ref="FTB137:FTD137"/>
    <mergeCell ref="FTE137:FTG137"/>
    <mergeCell ref="FRX137:FRZ137"/>
    <mergeCell ref="FSA137:FSC137"/>
    <mergeCell ref="FSD137:FSF137"/>
    <mergeCell ref="FSG137:FSI137"/>
    <mergeCell ref="FSJ137:FSL137"/>
    <mergeCell ref="FSM137:FSO137"/>
    <mergeCell ref="FVJ137:FVL137"/>
    <mergeCell ref="FVM137:FVO137"/>
    <mergeCell ref="FVP137:FVR137"/>
    <mergeCell ref="FVS137:FVU137"/>
    <mergeCell ref="FVV137:FVX137"/>
    <mergeCell ref="FVY137:FWA137"/>
    <mergeCell ref="FUR137:FUT137"/>
    <mergeCell ref="FUU137:FUW137"/>
    <mergeCell ref="FUX137:FUZ137"/>
    <mergeCell ref="FVA137:FVC137"/>
    <mergeCell ref="FVD137:FVF137"/>
    <mergeCell ref="FVG137:FVI137"/>
    <mergeCell ref="FTZ137:FUB137"/>
    <mergeCell ref="FUC137:FUE137"/>
    <mergeCell ref="FUF137:FUH137"/>
    <mergeCell ref="FUI137:FUK137"/>
    <mergeCell ref="FUL137:FUN137"/>
    <mergeCell ref="FUO137:FUQ137"/>
    <mergeCell ref="FXL137:FXN137"/>
    <mergeCell ref="FXO137:FXQ137"/>
    <mergeCell ref="FXR137:FXT137"/>
    <mergeCell ref="FXU137:FXW137"/>
    <mergeCell ref="FXX137:FXZ137"/>
    <mergeCell ref="FYA137:FYC137"/>
    <mergeCell ref="FWT137:FWV137"/>
    <mergeCell ref="FWW137:FWY137"/>
    <mergeCell ref="FWZ137:FXB137"/>
    <mergeCell ref="FXC137:FXE137"/>
    <mergeCell ref="FXF137:FXH137"/>
    <mergeCell ref="FXI137:FXK137"/>
    <mergeCell ref="FWB137:FWD137"/>
    <mergeCell ref="FWE137:FWG137"/>
    <mergeCell ref="FWH137:FWJ137"/>
    <mergeCell ref="FWK137:FWM137"/>
    <mergeCell ref="FWN137:FWP137"/>
    <mergeCell ref="FWQ137:FWS137"/>
    <mergeCell ref="FZN137:FZP137"/>
    <mergeCell ref="FZQ137:FZS137"/>
    <mergeCell ref="FZT137:FZV137"/>
    <mergeCell ref="FZW137:FZY137"/>
    <mergeCell ref="FZZ137:GAB137"/>
    <mergeCell ref="GAC137:GAE137"/>
    <mergeCell ref="FYV137:FYX137"/>
    <mergeCell ref="FYY137:FZA137"/>
    <mergeCell ref="FZB137:FZD137"/>
    <mergeCell ref="FZE137:FZG137"/>
    <mergeCell ref="FZH137:FZJ137"/>
    <mergeCell ref="FZK137:FZM137"/>
    <mergeCell ref="FYD137:FYF137"/>
    <mergeCell ref="FYG137:FYI137"/>
    <mergeCell ref="FYJ137:FYL137"/>
    <mergeCell ref="FYM137:FYO137"/>
    <mergeCell ref="FYP137:FYR137"/>
    <mergeCell ref="FYS137:FYU137"/>
    <mergeCell ref="GBP137:GBR137"/>
    <mergeCell ref="GBS137:GBU137"/>
    <mergeCell ref="GBV137:GBX137"/>
    <mergeCell ref="GBY137:GCA137"/>
    <mergeCell ref="GCB137:GCD137"/>
    <mergeCell ref="GCE137:GCG137"/>
    <mergeCell ref="GAX137:GAZ137"/>
    <mergeCell ref="GBA137:GBC137"/>
    <mergeCell ref="GBD137:GBF137"/>
    <mergeCell ref="GBG137:GBI137"/>
    <mergeCell ref="GBJ137:GBL137"/>
    <mergeCell ref="GBM137:GBO137"/>
    <mergeCell ref="GAF137:GAH137"/>
    <mergeCell ref="GAI137:GAK137"/>
    <mergeCell ref="GAL137:GAN137"/>
    <mergeCell ref="GAO137:GAQ137"/>
    <mergeCell ref="GAR137:GAT137"/>
    <mergeCell ref="GAU137:GAW137"/>
    <mergeCell ref="GDR137:GDT137"/>
    <mergeCell ref="GDU137:GDW137"/>
    <mergeCell ref="GDX137:GDZ137"/>
    <mergeCell ref="GEA137:GEC137"/>
    <mergeCell ref="GED137:GEF137"/>
    <mergeCell ref="GEG137:GEI137"/>
    <mergeCell ref="GCZ137:GDB137"/>
    <mergeCell ref="GDC137:GDE137"/>
    <mergeCell ref="GDF137:GDH137"/>
    <mergeCell ref="GDI137:GDK137"/>
    <mergeCell ref="GDL137:GDN137"/>
    <mergeCell ref="GDO137:GDQ137"/>
    <mergeCell ref="GCH137:GCJ137"/>
    <mergeCell ref="GCK137:GCM137"/>
    <mergeCell ref="GCN137:GCP137"/>
    <mergeCell ref="GCQ137:GCS137"/>
    <mergeCell ref="GCT137:GCV137"/>
    <mergeCell ref="GCW137:GCY137"/>
    <mergeCell ref="GFT137:GFV137"/>
    <mergeCell ref="GFW137:GFY137"/>
    <mergeCell ref="GFZ137:GGB137"/>
    <mergeCell ref="GGC137:GGE137"/>
    <mergeCell ref="GGF137:GGH137"/>
    <mergeCell ref="GGI137:GGK137"/>
    <mergeCell ref="GFB137:GFD137"/>
    <mergeCell ref="GFE137:GFG137"/>
    <mergeCell ref="GFH137:GFJ137"/>
    <mergeCell ref="GFK137:GFM137"/>
    <mergeCell ref="GFN137:GFP137"/>
    <mergeCell ref="GFQ137:GFS137"/>
    <mergeCell ref="GEJ137:GEL137"/>
    <mergeCell ref="GEM137:GEO137"/>
    <mergeCell ref="GEP137:GER137"/>
    <mergeCell ref="GES137:GEU137"/>
    <mergeCell ref="GEV137:GEX137"/>
    <mergeCell ref="GEY137:GFA137"/>
    <mergeCell ref="GHV137:GHX137"/>
    <mergeCell ref="GHY137:GIA137"/>
    <mergeCell ref="GIB137:GID137"/>
    <mergeCell ref="GIE137:GIG137"/>
    <mergeCell ref="GIH137:GIJ137"/>
    <mergeCell ref="GIK137:GIM137"/>
    <mergeCell ref="GHD137:GHF137"/>
    <mergeCell ref="GHG137:GHI137"/>
    <mergeCell ref="GHJ137:GHL137"/>
    <mergeCell ref="GHM137:GHO137"/>
    <mergeCell ref="GHP137:GHR137"/>
    <mergeCell ref="GHS137:GHU137"/>
    <mergeCell ref="GGL137:GGN137"/>
    <mergeCell ref="GGO137:GGQ137"/>
    <mergeCell ref="GGR137:GGT137"/>
    <mergeCell ref="GGU137:GGW137"/>
    <mergeCell ref="GGX137:GGZ137"/>
    <mergeCell ref="GHA137:GHC137"/>
    <mergeCell ref="GJX137:GJZ137"/>
    <mergeCell ref="GKA137:GKC137"/>
    <mergeCell ref="GKD137:GKF137"/>
    <mergeCell ref="GKG137:GKI137"/>
    <mergeCell ref="GKJ137:GKL137"/>
    <mergeCell ref="GKM137:GKO137"/>
    <mergeCell ref="GJF137:GJH137"/>
    <mergeCell ref="GJI137:GJK137"/>
    <mergeCell ref="GJL137:GJN137"/>
    <mergeCell ref="GJO137:GJQ137"/>
    <mergeCell ref="GJR137:GJT137"/>
    <mergeCell ref="GJU137:GJW137"/>
    <mergeCell ref="GIN137:GIP137"/>
    <mergeCell ref="GIQ137:GIS137"/>
    <mergeCell ref="GIT137:GIV137"/>
    <mergeCell ref="GIW137:GIY137"/>
    <mergeCell ref="GIZ137:GJB137"/>
    <mergeCell ref="GJC137:GJE137"/>
    <mergeCell ref="GLZ137:GMB137"/>
    <mergeCell ref="GMC137:GME137"/>
    <mergeCell ref="GMF137:GMH137"/>
    <mergeCell ref="GMI137:GMK137"/>
    <mergeCell ref="GML137:GMN137"/>
    <mergeCell ref="GMO137:GMQ137"/>
    <mergeCell ref="GLH137:GLJ137"/>
    <mergeCell ref="GLK137:GLM137"/>
    <mergeCell ref="GLN137:GLP137"/>
    <mergeCell ref="GLQ137:GLS137"/>
    <mergeCell ref="GLT137:GLV137"/>
    <mergeCell ref="GLW137:GLY137"/>
    <mergeCell ref="GKP137:GKR137"/>
    <mergeCell ref="GKS137:GKU137"/>
    <mergeCell ref="GKV137:GKX137"/>
    <mergeCell ref="GKY137:GLA137"/>
    <mergeCell ref="GLB137:GLD137"/>
    <mergeCell ref="GLE137:GLG137"/>
    <mergeCell ref="GOB137:GOD137"/>
    <mergeCell ref="GOE137:GOG137"/>
    <mergeCell ref="GOH137:GOJ137"/>
    <mergeCell ref="GOK137:GOM137"/>
    <mergeCell ref="GON137:GOP137"/>
    <mergeCell ref="GOQ137:GOS137"/>
    <mergeCell ref="GNJ137:GNL137"/>
    <mergeCell ref="GNM137:GNO137"/>
    <mergeCell ref="GNP137:GNR137"/>
    <mergeCell ref="GNS137:GNU137"/>
    <mergeCell ref="GNV137:GNX137"/>
    <mergeCell ref="GNY137:GOA137"/>
    <mergeCell ref="GMR137:GMT137"/>
    <mergeCell ref="GMU137:GMW137"/>
    <mergeCell ref="GMX137:GMZ137"/>
    <mergeCell ref="GNA137:GNC137"/>
    <mergeCell ref="GND137:GNF137"/>
    <mergeCell ref="GNG137:GNI137"/>
    <mergeCell ref="GQD137:GQF137"/>
    <mergeCell ref="GQG137:GQI137"/>
    <mergeCell ref="GQJ137:GQL137"/>
    <mergeCell ref="GQM137:GQO137"/>
    <mergeCell ref="GQP137:GQR137"/>
    <mergeCell ref="GQS137:GQU137"/>
    <mergeCell ref="GPL137:GPN137"/>
    <mergeCell ref="GPO137:GPQ137"/>
    <mergeCell ref="GPR137:GPT137"/>
    <mergeCell ref="GPU137:GPW137"/>
    <mergeCell ref="GPX137:GPZ137"/>
    <mergeCell ref="GQA137:GQC137"/>
    <mergeCell ref="GOT137:GOV137"/>
    <mergeCell ref="GOW137:GOY137"/>
    <mergeCell ref="GOZ137:GPB137"/>
    <mergeCell ref="GPC137:GPE137"/>
    <mergeCell ref="GPF137:GPH137"/>
    <mergeCell ref="GPI137:GPK137"/>
    <mergeCell ref="GSF137:GSH137"/>
    <mergeCell ref="GSI137:GSK137"/>
    <mergeCell ref="GSL137:GSN137"/>
    <mergeCell ref="GSO137:GSQ137"/>
    <mergeCell ref="GSR137:GST137"/>
    <mergeCell ref="GSU137:GSW137"/>
    <mergeCell ref="GRN137:GRP137"/>
    <mergeCell ref="GRQ137:GRS137"/>
    <mergeCell ref="GRT137:GRV137"/>
    <mergeCell ref="GRW137:GRY137"/>
    <mergeCell ref="GRZ137:GSB137"/>
    <mergeCell ref="GSC137:GSE137"/>
    <mergeCell ref="GQV137:GQX137"/>
    <mergeCell ref="GQY137:GRA137"/>
    <mergeCell ref="GRB137:GRD137"/>
    <mergeCell ref="GRE137:GRG137"/>
    <mergeCell ref="GRH137:GRJ137"/>
    <mergeCell ref="GRK137:GRM137"/>
    <mergeCell ref="GUH137:GUJ137"/>
    <mergeCell ref="GUK137:GUM137"/>
    <mergeCell ref="GUN137:GUP137"/>
    <mergeCell ref="GUQ137:GUS137"/>
    <mergeCell ref="GUT137:GUV137"/>
    <mergeCell ref="GUW137:GUY137"/>
    <mergeCell ref="GTP137:GTR137"/>
    <mergeCell ref="GTS137:GTU137"/>
    <mergeCell ref="GTV137:GTX137"/>
    <mergeCell ref="GTY137:GUA137"/>
    <mergeCell ref="GUB137:GUD137"/>
    <mergeCell ref="GUE137:GUG137"/>
    <mergeCell ref="GSX137:GSZ137"/>
    <mergeCell ref="GTA137:GTC137"/>
    <mergeCell ref="GTD137:GTF137"/>
    <mergeCell ref="GTG137:GTI137"/>
    <mergeCell ref="GTJ137:GTL137"/>
    <mergeCell ref="GTM137:GTO137"/>
    <mergeCell ref="GWJ137:GWL137"/>
    <mergeCell ref="GWM137:GWO137"/>
    <mergeCell ref="GWP137:GWR137"/>
    <mergeCell ref="GWS137:GWU137"/>
    <mergeCell ref="GWV137:GWX137"/>
    <mergeCell ref="GWY137:GXA137"/>
    <mergeCell ref="GVR137:GVT137"/>
    <mergeCell ref="GVU137:GVW137"/>
    <mergeCell ref="GVX137:GVZ137"/>
    <mergeCell ref="GWA137:GWC137"/>
    <mergeCell ref="GWD137:GWF137"/>
    <mergeCell ref="GWG137:GWI137"/>
    <mergeCell ref="GUZ137:GVB137"/>
    <mergeCell ref="GVC137:GVE137"/>
    <mergeCell ref="GVF137:GVH137"/>
    <mergeCell ref="GVI137:GVK137"/>
    <mergeCell ref="GVL137:GVN137"/>
    <mergeCell ref="GVO137:GVQ137"/>
    <mergeCell ref="GYL137:GYN137"/>
    <mergeCell ref="GYO137:GYQ137"/>
    <mergeCell ref="GYR137:GYT137"/>
    <mergeCell ref="GYU137:GYW137"/>
    <mergeCell ref="GYX137:GYZ137"/>
    <mergeCell ref="GZA137:GZC137"/>
    <mergeCell ref="GXT137:GXV137"/>
    <mergeCell ref="GXW137:GXY137"/>
    <mergeCell ref="GXZ137:GYB137"/>
    <mergeCell ref="GYC137:GYE137"/>
    <mergeCell ref="GYF137:GYH137"/>
    <mergeCell ref="GYI137:GYK137"/>
    <mergeCell ref="GXB137:GXD137"/>
    <mergeCell ref="GXE137:GXG137"/>
    <mergeCell ref="GXH137:GXJ137"/>
    <mergeCell ref="GXK137:GXM137"/>
    <mergeCell ref="GXN137:GXP137"/>
    <mergeCell ref="GXQ137:GXS137"/>
    <mergeCell ref="HAN137:HAP137"/>
    <mergeCell ref="HAQ137:HAS137"/>
    <mergeCell ref="HAT137:HAV137"/>
    <mergeCell ref="HAW137:HAY137"/>
    <mergeCell ref="HAZ137:HBB137"/>
    <mergeCell ref="HBC137:HBE137"/>
    <mergeCell ref="GZV137:GZX137"/>
    <mergeCell ref="GZY137:HAA137"/>
    <mergeCell ref="HAB137:HAD137"/>
    <mergeCell ref="HAE137:HAG137"/>
    <mergeCell ref="HAH137:HAJ137"/>
    <mergeCell ref="HAK137:HAM137"/>
    <mergeCell ref="GZD137:GZF137"/>
    <mergeCell ref="GZG137:GZI137"/>
    <mergeCell ref="GZJ137:GZL137"/>
    <mergeCell ref="GZM137:GZO137"/>
    <mergeCell ref="GZP137:GZR137"/>
    <mergeCell ref="GZS137:GZU137"/>
    <mergeCell ref="HCP137:HCR137"/>
    <mergeCell ref="HCS137:HCU137"/>
    <mergeCell ref="HCV137:HCX137"/>
    <mergeCell ref="HCY137:HDA137"/>
    <mergeCell ref="HDB137:HDD137"/>
    <mergeCell ref="HDE137:HDG137"/>
    <mergeCell ref="HBX137:HBZ137"/>
    <mergeCell ref="HCA137:HCC137"/>
    <mergeCell ref="HCD137:HCF137"/>
    <mergeCell ref="HCG137:HCI137"/>
    <mergeCell ref="HCJ137:HCL137"/>
    <mergeCell ref="HCM137:HCO137"/>
    <mergeCell ref="HBF137:HBH137"/>
    <mergeCell ref="HBI137:HBK137"/>
    <mergeCell ref="HBL137:HBN137"/>
    <mergeCell ref="HBO137:HBQ137"/>
    <mergeCell ref="HBR137:HBT137"/>
    <mergeCell ref="HBU137:HBW137"/>
    <mergeCell ref="HER137:HET137"/>
    <mergeCell ref="HEU137:HEW137"/>
    <mergeCell ref="HEX137:HEZ137"/>
    <mergeCell ref="HFA137:HFC137"/>
    <mergeCell ref="HFD137:HFF137"/>
    <mergeCell ref="HFG137:HFI137"/>
    <mergeCell ref="HDZ137:HEB137"/>
    <mergeCell ref="HEC137:HEE137"/>
    <mergeCell ref="HEF137:HEH137"/>
    <mergeCell ref="HEI137:HEK137"/>
    <mergeCell ref="HEL137:HEN137"/>
    <mergeCell ref="HEO137:HEQ137"/>
    <mergeCell ref="HDH137:HDJ137"/>
    <mergeCell ref="HDK137:HDM137"/>
    <mergeCell ref="HDN137:HDP137"/>
    <mergeCell ref="HDQ137:HDS137"/>
    <mergeCell ref="HDT137:HDV137"/>
    <mergeCell ref="HDW137:HDY137"/>
    <mergeCell ref="HGT137:HGV137"/>
    <mergeCell ref="HGW137:HGY137"/>
    <mergeCell ref="HGZ137:HHB137"/>
    <mergeCell ref="HHC137:HHE137"/>
    <mergeCell ref="HHF137:HHH137"/>
    <mergeCell ref="HHI137:HHK137"/>
    <mergeCell ref="HGB137:HGD137"/>
    <mergeCell ref="HGE137:HGG137"/>
    <mergeCell ref="HGH137:HGJ137"/>
    <mergeCell ref="HGK137:HGM137"/>
    <mergeCell ref="HGN137:HGP137"/>
    <mergeCell ref="HGQ137:HGS137"/>
    <mergeCell ref="HFJ137:HFL137"/>
    <mergeCell ref="HFM137:HFO137"/>
    <mergeCell ref="HFP137:HFR137"/>
    <mergeCell ref="HFS137:HFU137"/>
    <mergeCell ref="HFV137:HFX137"/>
    <mergeCell ref="HFY137:HGA137"/>
    <mergeCell ref="HIV137:HIX137"/>
    <mergeCell ref="HIY137:HJA137"/>
    <mergeCell ref="HJB137:HJD137"/>
    <mergeCell ref="HJE137:HJG137"/>
    <mergeCell ref="HJH137:HJJ137"/>
    <mergeCell ref="HJK137:HJM137"/>
    <mergeCell ref="HID137:HIF137"/>
    <mergeCell ref="HIG137:HII137"/>
    <mergeCell ref="HIJ137:HIL137"/>
    <mergeCell ref="HIM137:HIO137"/>
    <mergeCell ref="HIP137:HIR137"/>
    <mergeCell ref="HIS137:HIU137"/>
    <mergeCell ref="HHL137:HHN137"/>
    <mergeCell ref="HHO137:HHQ137"/>
    <mergeCell ref="HHR137:HHT137"/>
    <mergeCell ref="HHU137:HHW137"/>
    <mergeCell ref="HHX137:HHZ137"/>
    <mergeCell ref="HIA137:HIC137"/>
    <mergeCell ref="HKX137:HKZ137"/>
    <mergeCell ref="HLA137:HLC137"/>
    <mergeCell ref="HLD137:HLF137"/>
    <mergeCell ref="HLG137:HLI137"/>
    <mergeCell ref="HLJ137:HLL137"/>
    <mergeCell ref="HLM137:HLO137"/>
    <mergeCell ref="HKF137:HKH137"/>
    <mergeCell ref="HKI137:HKK137"/>
    <mergeCell ref="HKL137:HKN137"/>
    <mergeCell ref="HKO137:HKQ137"/>
    <mergeCell ref="HKR137:HKT137"/>
    <mergeCell ref="HKU137:HKW137"/>
    <mergeCell ref="HJN137:HJP137"/>
    <mergeCell ref="HJQ137:HJS137"/>
    <mergeCell ref="HJT137:HJV137"/>
    <mergeCell ref="HJW137:HJY137"/>
    <mergeCell ref="HJZ137:HKB137"/>
    <mergeCell ref="HKC137:HKE137"/>
    <mergeCell ref="HMZ137:HNB137"/>
    <mergeCell ref="HNC137:HNE137"/>
    <mergeCell ref="HNF137:HNH137"/>
    <mergeCell ref="HNI137:HNK137"/>
    <mergeCell ref="HNL137:HNN137"/>
    <mergeCell ref="HNO137:HNQ137"/>
    <mergeCell ref="HMH137:HMJ137"/>
    <mergeCell ref="HMK137:HMM137"/>
    <mergeCell ref="HMN137:HMP137"/>
    <mergeCell ref="HMQ137:HMS137"/>
    <mergeCell ref="HMT137:HMV137"/>
    <mergeCell ref="HMW137:HMY137"/>
    <mergeCell ref="HLP137:HLR137"/>
    <mergeCell ref="HLS137:HLU137"/>
    <mergeCell ref="HLV137:HLX137"/>
    <mergeCell ref="HLY137:HMA137"/>
    <mergeCell ref="HMB137:HMD137"/>
    <mergeCell ref="HME137:HMG137"/>
    <mergeCell ref="HPB137:HPD137"/>
    <mergeCell ref="HPE137:HPG137"/>
    <mergeCell ref="HPH137:HPJ137"/>
    <mergeCell ref="HPK137:HPM137"/>
    <mergeCell ref="HPN137:HPP137"/>
    <mergeCell ref="HPQ137:HPS137"/>
    <mergeCell ref="HOJ137:HOL137"/>
    <mergeCell ref="HOM137:HOO137"/>
    <mergeCell ref="HOP137:HOR137"/>
    <mergeCell ref="HOS137:HOU137"/>
    <mergeCell ref="HOV137:HOX137"/>
    <mergeCell ref="HOY137:HPA137"/>
    <mergeCell ref="HNR137:HNT137"/>
    <mergeCell ref="HNU137:HNW137"/>
    <mergeCell ref="HNX137:HNZ137"/>
    <mergeCell ref="HOA137:HOC137"/>
    <mergeCell ref="HOD137:HOF137"/>
    <mergeCell ref="HOG137:HOI137"/>
    <mergeCell ref="HRD137:HRF137"/>
    <mergeCell ref="HRG137:HRI137"/>
    <mergeCell ref="HRJ137:HRL137"/>
    <mergeCell ref="HRM137:HRO137"/>
    <mergeCell ref="HRP137:HRR137"/>
    <mergeCell ref="HRS137:HRU137"/>
    <mergeCell ref="HQL137:HQN137"/>
    <mergeCell ref="HQO137:HQQ137"/>
    <mergeCell ref="HQR137:HQT137"/>
    <mergeCell ref="HQU137:HQW137"/>
    <mergeCell ref="HQX137:HQZ137"/>
    <mergeCell ref="HRA137:HRC137"/>
    <mergeCell ref="HPT137:HPV137"/>
    <mergeCell ref="HPW137:HPY137"/>
    <mergeCell ref="HPZ137:HQB137"/>
    <mergeCell ref="HQC137:HQE137"/>
    <mergeCell ref="HQF137:HQH137"/>
    <mergeCell ref="HQI137:HQK137"/>
    <mergeCell ref="HTF137:HTH137"/>
    <mergeCell ref="HTI137:HTK137"/>
    <mergeCell ref="HTL137:HTN137"/>
    <mergeCell ref="HTO137:HTQ137"/>
    <mergeCell ref="HTR137:HTT137"/>
    <mergeCell ref="HTU137:HTW137"/>
    <mergeCell ref="HSN137:HSP137"/>
    <mergeCell ref="HSQ137:HSS137"/>
    <mergeCell ref="HST137:HSV137"/>
    <mergeCell ref="HSW137:HSY137"/>
    <mergeCell ref="HSZ137:HTB137"/>
    <mergeCell ref="HTC137:HTE137"/>
    <mergeCell ref="HRV137:HRX137"/>
    <mergeCell ref="HRY137:HSA137"/>
    <mergeCell ref="HSB137:HSD137"/>
    <mergeCell ref="HSE137:HSG137"/>
    <mergeCell ref="HSH137:HSJ137"/>
    <mergeCell ref="HSK137:HSM137"/>
    <mergeCell ref="HVH137:HVJ137"/>
    <mergeCell ref="HVK137:HVM137"/>
    <mergeCell ref="HVN137:HVP137"/>
    <mergeCell ref="HVQ137:HVS137"/>
    <mergeCell ref="HVT137:HVV137"/>
    <mergeCell ref="HVW137:HVY137"/>
    <mergeCell ref="HUP137:HUR137"/>
    <mergeCell ref="HUS137:HUU137"/>
    <mergeCell ref="HUV137:HUX137"/>
    <mergeCell ref="HUY137:HVA137"/>
    <mergeCell ref="HVB137:HVD137"/>
    <mergeCell ref="HVE137:HVG137"/>
    <mergeCell ref="HTX137:HTZ137"/>
    <mergeCell ref="HUA137:HUC137"/>
    <mergeCell ref="HUD137:HUF137"/>
    <mergeCell ref="HUG137:HUI137"/>
    <mergeCell ref="HUJ137:HUL137"/>
    <mergeCell ref="HUM137:HUO137"/>
    <mergeCell ref="HXJ137:HXL137"/>
    <mergeCell ref="HXM137:HXO137"/>
    <mergeCell ref="HXP137:HXR137"/>
    <mergeCell ref="HXS137:HXU137"/>
    <mergeCell ref="HXV137:HXX137"/>
    <mergeCell ref="HXY137:HYA137"/>
    <mergeCell ref="HWR137:HWT137"/>
    <mergeCell ref="HWU137:HWW137"/>
    <mergeCell ref="HWX137:HWZ137"/>
    <mergeCell ref="HXA137:HXC137"/>
    <mergeCell ref="HXD137:HXF137"/>
    <mergeCell ref="HXG137:HXI137"/>
    <mergeCell ref="HVZ137:HWB137"/>
    <mergeCell ref="HWC137:HWE137"/>
    <mergeCell ref="HWF137:HWH137"/>
    <mergeCell ref="HWI137:HWK137"/>
    <mergeCell ref="HWL137:HWN137"/>
    <mergeCell ref="HWO137:HWQ137"/>
    <mergeCell ref="HZL137:HZN137"/>
    <mergeCell ref="HZO137:HZQ137"/>
    <mergeCell ref="HZR137:HZT137"/>
    <mergeCell ref="HZU137:HZW137"/>
    <mergeCell ref="HZX137:HZZ137"/>
    <mergeCell ref="IAA137:IAC137"/>
    <mergeCell ref="HYT137:HYV137"/>
    <mergeCell ref="HYW137:HYY137"/>
    <mergeCell ref="HYZ137:HZB137"/>
    <mergeCell ref="HZC137:HZE137"/>
    <mergeCell ref="HZF137:HZH137"/>
    <mergeCell ref="HZI137:HZK137"/>
    <mergeCell ref="HYB137:HYD137"/>
    <mergeCell ref="HYE137:HYG137"/>
    <mergeCell ref="HYH137:HYJ137"/>
    <mergeCell ref="HYK137:HYM137"/>
    <mergeCell ref="HYN137:HYP137"/>
    <mergeCell ref="HYQ137:HYS137"/>
    <mergeCell ref="IBN137:IBP137"/>
    <mergeCell ref="IBQ137:IBS137"/>
    <mergeCell ref="IBT137:IBV137"/>
    <mergeCell ref="IBW137:IBY137"/>
    <mergeCell ref="IBZ137:ICB137"/>
    <mergeCell ref="ICC137:ICE137"/>
    <mergeCell ref="IAV137:IAX137"/>
    <mergeCell ref="IAY137:IBA137"/>
    <mergeCell ref="IBB137:IBD137"/>
    <mergeCell ref="IBE137:IBG137"/>
    <mergeCell ref="IBH137:IBJ137"/>
    <mergeCell ref="IBK137:IBM137"/>
    <mergeCell ref="IAD137:IAF137"/>
    <mergeCell ref="IAG137:IAI137"/>
    <mergeCell ref="IAJ137:IAL137"/>
    <mergeCell ref="IAM137:IAO137"/>
    <mergeCell ref="IAP137:IAR137"/>
    <mergeCell ref="IAS137:IAU137"/>
    <mergeCell ref="IDP137:IDR137"/>
    <mergeCell ref="IDS137:IDU137"/>
    <mergeCell ref="IDV137:IDX137"/>
    <mergeCell ref="IDY137:IEA137"/>
    <mergeCell ref="IEB137:IED137"/>
    <mergeCell ref="IEE137:IEG137"/>
    <mergeCell ref="ICX137:ICZ137"/>
    <mergeCell ref="IDA137:IDC137"/>
    <mergeCell ref="IDD137:IDF137"/>
    <mergeCell ref="IDG137:IDI137"/>
    <mergeCell ref="IDJ137:IDL137"/>
    <mergeCell ref="IDM137:IDO137"/>
    <mergeCell ref="ICF137:ICH137"/>
    <mergeCell ref="ICI137:ICK137"/>
    <mergeCell ref="ICL137:ICN137"/>
    <mergeCell ref="ICO137:ICQ137"/>
    <mergeCell ref="ICR137:ICT137"/>
    <mergeCell ref="ICU137:ICW137"/>
    <mergeCell ref="IFR137:IFT137"/>
    <mergeCell ref="IFU137:IFW137"/>
    <mergeCell ref="IFX137:IFZ137"/>
    <mergeCell ref="IGA137:IGC137"/>
    <mergeCell ref="IGD137:IGF137"/>
    <mergeCell ref="IGG137:IGI137"/>
    <mergeCell ref="IEZ137:IFB137"/>
    <mergeCell ref="IFC137:IFE137"/>
    <mergeCell ref="IFF137:IFH137"/>
    <mergeCell ref="IFI137:IFK137"/>
    <mergeCell ref="IFL137:IFN137"/>
    <mergeCell ref="IFO137:IFQ137"/>
    <mergeCell ref="IEH137:IEJ137"/>
    <mergeCell ref="IEK137:IEM137"/>
    <mergeCell ref="IEN137:IEP137"/>
    <mergeCell ref="IEQ137:IES137"/>
    <mergeCell ref="IET137:IEV137"/>
    <mergeCell ref="IEW137:IEY137"/>
    <mergeCell ref="IHT137:IHV137"/>
    <mergeCell ref="IHW137:IHY137"/>
    <mergeCell ref="IHZ137:IIB137"/>
    <mergeCell ref="IIC137:IIE137"/>
    <mergeCell ref="IIF137:IIH137"/>
    <mergeCell ref="III137:IIK137"/>
    <mergeCell ref="IHB137:IHD137"/>
    <mergeCell ref="IHE137:IHG137"/>
    <mergeCell ref="IHH137:IHJ137"/>
    <mergeCell ref="IHK137:IHM137"/>
    <mergeCell ref="IHN137:IHP137"/>
    <mergeCell ref="IHQ137:IHS137"/>
    <mergeCell ref="IGJ137:IGL137"/>
    <mergeCell ref="IGM137:IGO137"/>
    <mergeCell ref="IGP137:IGR137"/>
    <mergeCell ref="IGS137:IGU137"/>
    <mergeCell ref="IGV137:IGX137"/>
    <mergeCell ref="IGY137:IHA137"/>
    <mergeCell ref="IJV137:IJX137"/>
    <mergeCell ref="IJY137:IKA137"/>
    <mergeCell ref="IKB137:IKD137"/>
    <mergeCell ref="IKE137:IKG137"/>
    <mergeCell ref="IKH137:IKJ137"/>
    <mergeCell ref="IKK137:IKM137"/>
    <mergeCell ref="IJD137:IJF137"/>
    <mergeCell ref="IJG137:IJI137"/>
    <mergeCell ref="IJJ137:IJL137"/>
    <mergeCell ref="IJM137:IJO137"/>
    <mergeCell ref="IJP137:IJR137"/>
    <mergeCell ref="IJS137:IJU137"/>
    <mergeCell ref="IIL137:IIN137"/>
    <mergeCell ref="IIO137:IIQ137"/>
    <mergeCell ref="IIR137:IIT137"/>
    <mergeCell ref="IIU137:IIW137"/>
    <mergeCell ref="IIX137:IIZ137"/>
    <mergeCell ref="IJA137:IJC137"/>
    <mergeCell ref="ILX137:ILZ137"/>
    <mergeCell ref="IMA137:IMC137"/>
    <mergeCell ref="IMD137:IMF137"/>
    <mergeCell ref="IMG137:IMI137"/>
    <mergeCell ref="IMJ137:IML137"/>
    <mergeCell ref="IMM137:IMO137"/>
    <mergeCell ref="ILF137:ILH137"/>
    <mergeCell ref="ILI137:ILK137"/>
    <mergeCell ref="ILL137:ILN137"/>
    <mergeCell ref="ILO137:ILQ137"/>
    <mergeCell ref="ILR137:ILT137"/>
    <mergeCell ref="ILU137:ILW137"/>
    <mergeCell ref="IKN137:IKP137"/>
    <mergeCell ref="IKQ137:IKS137"/>
    <mergeCell ref="IKT137:IKV137"/>
    <mergeCell ref="IKW137:IKY137"/>
    <mergeCell ref="IKZ137:ILB137"/>
    <mergeCell ref="ILC137:ILE137"/>
    <mergeCell ref="INZ137:IOB137"/>
    <mergeCell ref="IOC137:IOE137"/>
    <mergeCell ref="IOF137:IOH137"/>
    <mergeCell ref="IOI137:IOK137"/>
    <mergeCell ref="IOL137:ION137"/>
    <mergeCell ref="IOO137:IOQ137"/>
    <mergeCell ref="INH137:INJ137"/>
    <mergeCell ref="INK137:INM137"/>
    <mergeCell ref="INN137:INP137"/>
    <mergeCell ref="INQ137:INS137"/>
    <mergeCell ref="INT137:INV137"/>
    <mergeCell ref="INW137:INY137"/>
    <mergeCell ref="IMP137:IMR137"/>
    <mergeCell ref="IMS137:IMU137"/>
    <mergeCell ref="IMV137:IMX137"/>
    <mergeCell ref="IMY137:INA137"/>
    <mergeCell ref="INB137:IND137"/>
    <mergeCell ref="INE137:ING137"/>
    <mergeCell ref="IQB137:IQD137"/>
    <mergeCell ref="IQE137:IQG137"/>
    <mergeCell ref="IQH137:IQJ137"/>
    <mergeCell ref="IQK137:IQM137"/>
    <mergeCell ref="IQN137:IQP137"/>
    <mergeCell ref="IQQ137:IQS137"/>
    <mergeCell ref="IPJ137:IPL137"/>
    <mergeCell ref="IPM137:IPO137"/>
    <mergeCell ref="IPP137:IPR137"/>
    <mergeCell ref="IPS137:IPU137"/>
    <mergeCell ref="IPV137:IPX137"/>
    <mergeCell ref="IPY137:IQA137"/>
    <mergeCell ref="IOR137:IOT137"/>
    <mergeCell ref="IOU137:IOW137"/>
    <mergeCell ref="IOX137:IOZ137"/>
    <mergeCell ref="IPA137:IPC137"/>
    <mergeCell ref="IPD137:IPF137"/>
    <mergeCell ref="IPG137:IPI137"/>
    <mergeCell ref="ISD137:ISF137"/>
    <mergeCell ref="ISG137:ISI137"/>
    <mergeCell ref="ISJ137:ISL137"/>
    <mergeCell ref="ISM137:ISO137"/>
    <mergeCell ref="ISP137:ISR137"/>
    <mergeCell ref="ISS137:ISU137"/>
    <mergeCell ref="IRL137:IRN137"/>
    <mergeCell ref="IRO137:IRQ137"/>
    <mergeCell ref="IRR137:IRT137"/>
    <mergeCell ref="IRU137:IRW137"/>
    <mergeCell ref="IRX137:IRZ137"/>
    <mergeCell ref="ISA137:ISC137"/>
    <mergeCell ref="IQT137:IQV137"/>
    <mergeCell ref="IQW137:IQY137"/>
    <mergeCell ref="IQZ137:IRB137"/>
    <mergeCell ref="IRC137:IRE137"/>
    <mergeCell ref="IRF137:IRH137"/>
    <mergeCell ref="IRI137:IRK137"/>
    <mergeCell ref="IUF137:IUH137"/>
    <mergeCell ref="IUI137:IUK137"/>
    <mergeCell ref="IUL137:IUN137"/>
    <mergeCell ref="IUO137:IUQ137"/>
    <mergeCell ref="IUR137:IUT137"/>
    <mergeCell ref="IUU137:IUW137"/>
    <mergeCell ref="ITN137:ITP137"/>
    <mergeCell ref="ITQ137:ITS137"/>
    <mergeCell ref="ITT137:ITV137"/>
    <mergeCell ref="ITW137:ITY137"/>
    <mergeCell ref="ITZ137:IUB137"/>
    <mergeCell ref="IUC137:IUE137"/>
    <mergeCell ref="ISV137:ISX137"/>
    <mergeCell ref="ISY137:ITA137"/>
    <mergeCell ref="ITB137:ITD137"/>
    <mergeCell ref="ITE137:ITG137"/>
    <mergeCell ref="ITH137:ITJ137"/>
    <mergeCell ref="ITK137:ITM137"/>
    <mergeCell ref="IWH137:IWJ137"/>
    <mergeCell ref="IWK137:IWM137"/>
    <mergeCell ref="IWN137:IWP137"/>
    <mergeCell ref="IWQ137:IWS137"/>
    <mergeCell ref="IWT137:IWV137"/>
    <mergeCell ref="IWW137:IWY137"/>
    <mergeCell ref="IVP137:IVR137"/>
    <mergeCell ref="IVS137:IVU137"/>
    <mergeCell ref="IVV137:IVX137"/>
    <mergeCell ref="IVY137:IWA137"/>
    <mergeCell ref="IWB137:IWD137"/>
    <mergeCell ref="IWE137:IWG137"/>
    <mergeCell ref="IUX137:IUZ137"/>
    <mergeCell ref="IVA137:IVC137"/>
    <mergeCell ref="IVD137:IVF137"/>
    <mergeCell ref="IVG137:IVI137"/>
    <mergeCell ref="IVJ137:IVL137"/>
    <mergeCell ref="IVM137:IVO137"/>
    <mergeCell ref="IYJ137:IYL137"/>
    <mergeCell ref="IYM137:IYO137"/>
    <mergeCell ref="IYP137:IYR137"/>
    <mergeCell ref="IYS137:IYU137"/>
    <mergeCell ref="IYV137:IYX137"/>
    <mergeCell ref="IYY137:IZA137"/>
    <mergeCell ref="IXR137:IXT137"/>
    <mergeCell ref="IXU137:IXW137"/>
    <mergeCell ref="IXX137:IXZ137"/>
    <mergeCell ref="IYA137:IYC137"/>
    <mergeCell ref="IYD137:IYF137"/>
    <mergeCell ref="IYG137:IYI137"/>
    <mergeCell ref="IWZ137:IXB137"/>
    <mergeCell ref="IXC137:IXE137"/>
    <mergeCell ref="IXF137:IXH137"/>
    <mergeCell ref="IXI137:IXK137"/>
    <mergeCell ref="IXL137:IXN137"/>
    <mergeCell ref="IXO137:IXQ137"/>
    <mergeCell ref="JAL137:JAN137"/>
    <mergeCell ref="JAO137:JAQ137"/>
    <mergeCell ref="JAR137:JAT137"/>
    <mergeCell ref="JAU137:JAW137"/>
    <mergeCell ref="JAX137:JAZ137"/>
    <mergeCell ref="JBA137:JBC137"/>
    <mergeCell ref="IZT137:IZV137"/>
    <mergeCell ref="IZW137:IZY137"/>
    <mergeCell ref="IZZ137:JAB137"/>
    <mergeCell ref="JAC137:JAE137"/>
    <mergeCell ref="JAF137:JAH137"/>
    <mergeCell ref="JAI137:JAK137"/>
    <mergeCell ref="IZB137:IZD137"/>
    <mergeCell ref="IZE137:IZG137"/>
    <mergeCell ref="IZH137:IZJ137"/>
    <mergeCell ref="IZK137:IZM137"/>
    <mergeCell ref="IZN137:IZP137"/>
    <mergeCell ref="IZQ137:IZS137"/>
    <mergeCell ref="JCN137:JCP137"/>
    <mergeCell ref="JCQ137:JCS137"/>
    <mergeCell ref="JCT137:JCV137"/>
    <mergeCell ref="JCW137:JCY137"/>
    <mergeCell ref="JCZ137:JDB137"/>
    <mergeCell ref="JDC137:JDE137"/>
    <mergeCell ref="JBV137:JBX137"/>
    <mergeCell ref="JBY137:JCA137"/>
    <mergeCell ref="JCB137:JCD137"/>
    <mergeCell ref="JCE137:JCG137"/>
    <mergeCell ref="JCH137:JCJ137"/>
    <mergeCell ref="JCK137:JCM137"/>
    <mergeCell ref="JBD137:JBF137"/>
    <mergeCell ref="JBG137:JBI137"/>
    <mergeCell ref="JBJ137:JBL137"/>
    <mergeCell ref="JBM137:JBO137"/>
    <mergeCell ref="JBP137:JBR137"/>
    <mergeCell ref="JBS137:JBU137"/>
    <mergeCell ref="JEP137:JER137"/>
    <mergeCell ref="JES137:JEU137"/>
    <mergeCell ref="JEV137:JEX137"/>
    <mergeCell ref="JEY137:JFA137"/>
    <mergeCell ref="JFB137:JFD137"/>
    <mergeCell ref="JFE137:JFG137"/>
    <mergeCell ref="JDX137:JDZ137"/>
    <mergeCell ref="JEA137:JEC137"/>
    <mergeCell ref="JED137:JEF137"/>
    <mergeCell ref="JEG137:JEI137"/>
    <mergeCell ref="JEJ137:JEL137"/>
    <mergeCell ref="JEM137:JEO137"/>
    <mergeCell ref="JDF137:JDH137"/>
    <mergeCell ref="JDI137:JDK137"/>
    <mergeCell ref="JDL137:JDN137"/>
    <mergeCell ref="JDO137:JDQ137"/>
    <mergeCell ref="JDR137:JDT137"/>
    <mergeCell ref="JDU137:JDW137"/>
    <mergeCell ref="JGR137:JGT137"/>
    <mergeCell ref="JGU137:JGW137"/>
    <mergeCell ref="JGX137:JGZ137"/>
    <mergeCell ref="JHA137:JHC137"/>
    <mergeCell ref="JHD137:JHF137"/>
    <mergeCell ref="JHG137:JHI137"/>
    <mergeCell ref="JFZ137:JGB137"/>
    <mergeCell ref="JGC137:JGE137"/>
    <mergeCell ref="JGF137:JGH137"/>
    <mergeCell ref="JGI137:JGK137"/>
    <mergeCell ref="JGL137:JGN137"/>
    <mergeCell ref="JGO137:JGQ137"/>
    <mergeCell ref="JFH137:JFJ137"/>
    <mergeCell ref="JFK137:JFM137"/>
    <mergeCell ref="JFN137:JFP137"/>
    <mergeCell ref="JFQ137:JFS137"/>
    <mergeCell ref="JFT137:JFV137"/>
    <mergeCell ref="JFW137:JFY137"/>
    <mergeCell ref="JIT137:JIV137"/>
    <mergeCell ref="JIW137:JIY137"/>
    <mergeCell ref="JIZ137:JJB137"/>
    <mergeCell ref="JJC137:JJE137"/>
    <mergeCell ref="JJF137:JJH137"/>
    <mergeCell ref="JJI137:JJK137"/>
    <mergeCell ref="JIB137:JID137"/>
    <mergeCell ref="JIE137:JIG137"/>
    <mergeCell ref="JIH137:JIJ137"/>
    <mergeCell ref="JIK137:JIM137"/>
    <mergeCell ref="JIN137:JIP137"/>
    <mergeCell ref="JIQ137:JIS137"/>
    <mergeCell ref="JHJ137:JHL137"/>
    <mergeCell ref="JHM137:JHO137"/>
    <mergeCell ref="JHP137:JHR137"/>
    <mergeCell ref="JHS137:JHU137"/>
    <mergeCell ref="JHV137:JHX137"/>
    <mergeCell ref="JHY137:JIA137"/>
    <mergeCell ref="JKV137:JKX137"/>
    <mergeCell ref="JKY137:JLA137"/>
    <mergeCell ref="JLB137:JLD137"/>
    <mergeCell ref="JLE137:JLG137"/>
    <mergeCell ref="JLH137:JLJ137"/>
    <mergeCell ref="JLK137:JLM137"/>
    <mergeCell ref="JKD137:JKF137"/>
    <mergeCell ref="JKG137:JKI137"/>
    <mergeCell ref="JKJ137:JKL137"/>
    <mergeCell ref="JKM137:JKO137"/>
    <mergeCell ref="JKP137:JKR137"/>
    <mergeCell ref="JKS137:JKU137"/>
    <mergeCell ref="JJL137:JJN137"/>
    <mergeCell ref="JJO137:JJQ137"/>
    <mergeCell ref="JJR137:JJT137"/>
    <mergeCell ref="JJU137:JJW137"/>
    <mergeCell ref="JJX137:JJZ137"/>
    <mergeCell ref="JKA137:JKC137"/>
    <mergeCell ref="JMX137:JMZ137"/>
    <mergeCell ref="JNA137:JNC137"/>
    <mergeCell ref="JND137:JNF137"/>
    <mergeCell ref="JNG137:JNI137"/>
    <mergeCell ref="JNJ137:JNL137"/>
    <mergeCell ref="JNM137:JNO137"/>
    <mergeCell ref="JMF137:JMH137"/>
    <mergeCell ref="JMI137:JMK137"/>
    <mergeCell ref="JML137:JMN137"/>
    <mergeCell ref="JMO137:JMQ137"/>
    <mergeCell ref="JMR137:JMT137"/>
    <mergeCell ref="JMU137:JMW137"/>
    <mergeCell ref="JLN137:JLP137"/>
    <mergeCell ref="JLQ137:JLS137"/>
    <mergeCell ref="JLT137:JLV137"/>
    <mergeCell ref="JLW137:JLY137"/>
    <mergeCell ref="JLZ137:JMB137"/>
    <mergeCell ref="JMC137:JME137"/>
    <mergeCell ref="JOZ137:JPB137"/>
    <mergeCell ref="JPC137:JPE137"/>
    <mergeCell ref="JPF137:JPH137"/>
    <mergeCell ref="JPI137:JPK137"/>
    <mergeCell ref="JPL137:JPN137"/>
    <mergeCell ref="JPO137:JPQ137"/>
    <mergeCell ref="JOH137:JOJ137"/>
    <mergeCell ref="JOK137:JOM137"/>
    <mergeCell ref="JON137:JOP137"/>
    <mergeCell ref="JOQ137:JOS137"/>
    <mergeCell ref="JOT137:JOV137"/>
    <mergeCell ref="JOW137:JOY137"/>
    <mergeCell ref="JNP137:JNR137"/>
    <mergeCell ref="JNS137:JNU137"/>
    <mergeCell ref="JNV137:JNX137"/>
    <mergeCell ref="JNY137:JOA137"/>
    <mergeCell ref="JOB137:JOD137"/>
    <mergeCell ref="JOE137:JOG137"/>
    <mergeCell ref="JRB137:JRD137"/>
    <mergeCell ref="JRE137:JRG137"/>
    <mergeCell ref="JRH137:JRJ137"/>
    <mergeCell ref="JRK137:JRM137"/>
    <mergeCell ref="JRN137:JRP137"/>
    <mergeCell ref="JRQ137:JRS137"/>
    <mergeCell ref="JQJ137:JQL137"/>
    <mergeCell ref="JQM137:JQO137"/>
    <mergeCell ref="JQP137:JQR137"/>
    <mergeCell ref="JQS137:JQU137"/>
    <mergeCell ref="JQV137:JQX137"/>
    <mergeCell ref="JQY137:JRA137"/>
    <mergeCell ref="JPR137:JPT137"/>
    <mergeCell ref="JPU137:JPW137"/>
    <mergeCell ref="JPX137:JPZ137"/>
    <mergeCell ref="JQA137:JQC137"/>
    <mergeCell ref="JQD137:JQF137"/>
    <mergeCell ref="JQG137:JQI137"/>
    <mergeCell ref="JTD137:JTF137"/>
    <mergeCell ref="JTG137:JTI137"/>
    <mergeCell ref="JTJ137:JTL137"/>
    <mergeCell ref="JTM137:JTO137"/>
    <mergeCell ref="JTP137:JTR137"/>
    <mergeCell ref="JTS137:JTU137"/>
    <mergeCell ref="JSL137:JSN137"/>
    <mergeCell ref="JSO137:JSQ137"/>
    <mergeCell ref="JSR137:JST137"/>
    <mergeCell ref="JSU137:JSW137"/>
    <mergeCell ref="JSX137:JSZ137"/>
    <mergeCell ref="JTA137:JTC137"/>
    <mergeCell ref="JRT137:JRV137"/>
    <mergeCell ref="JRW137:JRY137"/>
    <mergeCell ref="JRZ137:JSB137"/>
    <mergeCell ref="JSC137:JSE137"/>
    <mergeCell ref="JSF137:JSH137"/>
    <mergeCell ref="JSI137:JSK137"/>
    <mergeCell ref="JVF137:JVH137"/>
    <mergeCell ref="JVI137:JVK137"/>
    <mergeCell ref="JVL137:JVN137"/>
    <mergeCell ref="JVO137:JVQ137"/>
    <mergeCell ref="JVR137:JVT137"/>
    <mergeCell ref="JVU137:JVW137"/>
    <mergeCell ref="JUN137:JUP137"/>
    <mergeCell ref="JUQ137:JUS137"/>
    <mergeCell ref="JUT137:JUV137"/>
    <mergeCell ref="JUW137:JUY137"/>
    <mergeCell ref="JUZ137:JVB137"/>
    <mergeCell ref="JVC137:JVE137"/>
    <mergeCell ref="JTV137:JTX137"/>
    <mergeCell ref="JTY137:JUA137"/>
    <mergeCell ref="JUB137:JUD137"/>
    <mergeCell ref="JUE137:JUG137"/>
    <mergeCell ref="JUH137:JUJ137"/>
    <mergeCell ref="JUK137:JUM137"/>
    <mergeCell ref="JXH137:JXJ137"/>
    <mergeCell ref="JXK137:JXM137"/>
    <mergeCell ref="JXN137:JXP137"/>
    <mergeCell ref="JXQ137:JXS137"/>
    <mergeCell ref="JXT137:JXV137"/>
    <mergeCell ref="JXW137:JXY137"/>
    <mergeCell ref="JWP137:JWR137"/>
    <mergeCell ref="JWS137:JWU137"/>
    <mergeCell ref="JWV137:JWX137"/>
    <mergeCell ref="JWY137:JXA137"/>
    <mergeCell ref="JXB137:JXD137"/>
    <mergeCell ref="JXE137:JXG137"/>
    <mergeCell ref="JVX137:JVZ137"/>
    <mergeCell ref="JWA137:JWC137"/>
    <mergeCell ref="JWD137:JWF137"/>
    <mergeCell ref="JWG137:JWI137"/>
    <mergeCell ref="JWJ137:JWL137"/>
    <mergeCell ref="JWM137:JWO137"/>
    <mergeCell ref="JZJ137:JZL137"/>
    <mergeCell ref="JZM137:JZO137"/>
    <mergeCell ref="JZP137:JZR137"/>
    <mergeCell ref="JZS137:JZU137"/>
    <mergeCell ref="JZV137:JZX137"/>
    <mergeCell ref="JZY137:KAA137"/>
    <mergeCell ref="JYR137:JYT137"/>
    <mergeCell ref="JYU137:JYW137"/>
    <mergeCell ref="JYX137:JYZ137"/>
    <mergeCell ref="JZA137:JZC137"/>
    <mergeCell ref="JZD137:JZF137"/>
    <mergeCell ref="JZG137:JZI137"/>
    <mergeCell ref="JXZ137:JYB137"/>
    <mergeCell ref="JYC137:JYE137"/>
    <mergeCell ref="JYF137:JYH137"/>
    <mergeCell ref="JYI137:JYK137"/>
    <mergeCell ref="JYL137:JYN137"/>
    <mergeCell ref="JYO137:JYQ137"/>
    <mergeCell ref="KBL137:KBN137"/>
    <mergeCell ref="KBO137:KBQ137"/>
    <mergeCell ref="KBR137:KBT137"/>
    <mergeCell ref="KBU137:KBW137"/>
    <mergeCell ref="KBX137:KBZ137"/>
    <mergeCell ref="KCA137:KCC137"/>
    <mergeCell ref="KAT137:KAV137"/>
    <mergeCell ref="KAW137:KAY137"/>
    <mergeCell ref="KAZ137:KBB137"/>
    <mergeCell ref="KBC137:KBE137"/>
    <mergeCell ref="KBF137:KBH137"/>
    <mergeCell ref="KBI137:KBK137"/>
    <mergeCell ref="KAB137:KAD137"/>
    <mergeCell ref="KAE137:KAG137"/>
    <mergeCell ref="KAH137:KAJ137"/>
    <mergeCell ref="KAK137:KAM137"/>
    <mergeCell ref="KAN137:KAP137"/>
    <mergeCell ref="KAQ137:KAS137"/>
    <mergeCell ref="KDN137:KDP137"/>
    <mergeCell ref="KDQ137:KDS137"/>
    <mergeCell ref="KDT137:KDV137"/>
    <mergeCell ref="KDW137:KDY137"/>
    <mergeCell ref="KDZ137:KEB137"/>
    <mergeCell ref="KEC137:KEE137"/>
    <mergeCell ref="KCV137:KCX137"/>
    <mergeCell ref="KCY137:KDA137"/>
    <mergeCell ref="KDB137:KDD137"/>
    <mergeCell ref="KDE137:KDG137"/>
    <mergeCell ref="KDH137:KDJ137"/>
    <mergeCell ref="KDK137:KDM137"/>
    <mergeCell ref="KCD137:KCF137"/>
    <mergeCell ref="KCG137:KCI137"/>
    <mergeCell ref="KCJ137:KCL137"/>
    <mergeCell ref="KCM137:KCO137"/>
    <mergeCell ref="KCP137:KCR137"/>
    <mergeCell ref="KCS137:KCU137"/>
    <mergeCell ref="KFP137:KFR137"/>
    <mergeCell ref="KFS137:KFU137"/>
    <mergeCell ref="KFV137:KFX137"/>
    <mergeCell ref="KFY137:KGA137"/>
    <mergeCell ref="KGB137:KGD137"/>
    <mergeCell ref="KGE137:KGG137"/>
    <mergeCell ref="KEX137:KEZ137"/>
    <mergeCell ref="KFA137:KFC137"/>
    <mergeCell ref="KFD137:KFF137"/>
    <mergeCell ref="KFG137:KFI137"/>
    <mergeCell ref="KFJ137:KFL137"/>
    <mergeCell ref="KFM137:KFO137"/>
    <mergeCell ref="KEF137:KEH137"/>
    <mergeCell ref="KEI137:KEK137"/>
    <mergeCell ref="KEL137:KEN137"/>
    <mergeCell ref="KEO137:KEQ137"/>
    <mergeCell ref="KER137:KET137"/>
    <mergeCell ref="KEU137:KEW137"/>
    <mergeCell ref="KHR137:KHT137"/>
    <mergeCell ref="KHU137:KHW137"/>
    <mergeCell ref="KHX137:KHZ137"/>
    <mergeCell ref="KIA137:KIC137"/>
    <mergeCell ref="KID137:KIF137"/>
    <mergeCell ref="KIG137:KII137"/>
    <mergeCell ref="KGZ137:KHB137"/>
    <mergeCell ref="KHC137:KHE137"/>
    <mergeCell ref="KHF137:KHH137"/>
    <mergeCell ref="KHI137:KHK137"/>
    <mergeCell ref="KHL137:KHN137"/>
    <mergeCell ref="KHO137:KHQ137"/>
    <mergeCell ref="KGH137:KGJ137"/>
    <mergeCell ref="KGK137:KGM137"/>
    <mergeCell ref="KGN137:KGP137"/>
    <mergeCell ref="KGQ137:KGS137"/>
    <mergeCell ref="KGT137:KGV137"/>
    <mergeCell ref="KGW137:KGY137"/>
    <mergeCell ref="KJT137:KJV137"/>
    <mergeCell ref="KJW137:KJY137"/>
    <mergeCell ref="KJZ137:KKB137"/>
    <mergeCell ref="KKC137:KKE137"/>
    <mergeCell ref="KKF137:KKH137"/>
    <mergeCell ref="KKI137:KKK137"/>
    <mergeCell ref="KJB137:KJD137"/>
    <mergeCell ref="KJE137:KJG137"/>
    <mergeCell ref="KJH137:KJJ137"/>
    <mergeCell ref="KJK137:KJM137"/>
    <mergeCell ref="KJN137:KJP137"/>
    <mergeCell ref="KJQ137:KJS137"/>
    <mergeCell ref="KIJ137:KIL137"/>
    <mergeCell ref="KIM137:KIO137"/>
    <mergeCell ref="KIP137:KIR137"/>
    <mergeCell ref="KIS137:KIU137"/>
    <mergeCell ref="KIV137:KIX137"/>
    <mergeCell ref="KIY137:KJA137"/>
    <mergeCell ref="KLV137:KLX137"/>
    <mergeCell ref="KLY137:KMA137"/>
    <mergeCell ref="KMB137:KMD137"/>
    <mergeCell ref="KME137:KMG137"/>
    <mergeCell ref="KMH137:KMJ137"/>
    <mergeCell ref="KMK137:KMM137"/>
    <mergeCell ref="KLD137:KLF137"/>
    <mergeCell ref="KLG137:KLI137"/>
    <mergeCell ref="KLJ137:KLL137"/>
    <mergeCell ref="KLM137:KLO137"/>
    <mergeCell ref="KLP137:KLR137"/>
    <mergeCell ref="KLS137:KLU137"/>
    <mergeCell ref="KKL137:KKN137"/>
    <mergeCell ref="KKO137:KKQ137"/>
    <mergeCell ref="KKR137:KKT137"/>
    <mergeCell ref="KKU137:KKW137"/>
    <mergeCell ref="KKX137:KKZ137"/>
    <mergeCell ref="KLA137:KLC137"/>
    <mergeCell ref="KNX137:KNZ137"/>
    <mergeCell ref="KOA137:KOC137"/>
    <mergeCell ref="KOD137:KOF137"/>
    <mergeCell ref="KOG137:KOI137"/>
    <mergeCell ref="KOJ137:KOL137"/>
    <mergeCell ref="KOM137:KOO137"/>
    <mergeCell ref="KNF137:KNH137"/>
    <mergeCell ref="KNI137:KNK137"/>
    <mergeCell ref="KNL137:KNN137"/>
    <mergeCell ref="KNO137:KNQ137"/>
    <mergeCell ref="KNR137:KNT137"/>
    <mergeCell ref="KNU137:KNW137"/>
    <mergeCell ref="KMN137:KMP137"/>
    <mergeCell ref="KMQ137:KMS137"/>
    <mergeCell ref="KMT137:KMV137"/>
    <mergeCell ref="KMW137:KMY137"/>
    <mergeCell ref="KMZ137:KNB137"/>
    <mergeCell ref="KNC137:KNE137"/>
    <mergeCell ref="KPZ137:KQB137"/>
    <mergeCell ref="KQC137:KQE137"/>
    <mergeCell ref="KQF137:KQH137"/>
    <mergeCell ref="KQI137:KQK137"/>
    <mergeCell ref="KQL137:KQN137"/>
    <mergeCell ref="KQO137:KQQ137"/>
    <mergeCell ref="KPH137:KPJ137"/>
    <mergeCell ref="KPK137:KPM137"/>
    <mergeCell ref="KPN137:KPP137"/>
    <mergeCell ref="KPQ137:KPS137"/>
    <mergeCell ref="KPT137:KPV137"/>
    <mergeCell ref="KPW137:KPY137"/>
    <mergeCell ref="KOP137:KOR137"/>
    <mergeCell ref="KOS137:KOU137"/>
    <mergeCell ref="KOV137:KOX137"/>
    <mergeCell ref="KOY137:KPA137"/>
    <mergeCell ref="KPB137:KPD137"/>
    <mergeCell ref="KPE137:KPG137"/>
    <mergeCell ref="KSB137:KSD137"/>
    <mergeCell ref="KSE137:KSG137"/>
    <mergeCell ref="KSH137:KSJ137"/>
    <mergeCell ref="KSK137:KSM137"/>
    <mergeCell ref="KSN137:KSP137"/>
    <mergeCell ref="KSQ137:KSS137"/>
    <mergeCell ref="KRJ137:KRL137"/>
    <mergeCell ref="KRM137:KRO137"/>
    <mergeCell ref="KRP137:KRR137"/>
    <mergeCell ref="KRS137:KRU137"/>
    <mergeCell ref="KRV137:KRX137"/>
    <mergeCell ref="KRY137:KSA137"/>
    <mergeCell ref="KQR137:KQT137"/>
    <mergeCell ref="KQU137:KQW137"/>
    <mergeCell ref="KQX137:KQZ137"/>
    <mergeCell ref="KRA137:KRC137"/>
    <mergeCell ref="KRD137:KRF137"/>
    <mergeCell ref="KRG137:KRI137"/>
    <mergeCell ref="KUD137:KUF137"/>
    <mergeCell ref="KUG137:KUI137"/>
    <mergeCell ref="KUJ137:KUL137"/>
    <mergeCell ref="KUM137:KUO137"/>
    <mergeCell ref="KUP137:KUR137"/>
    <mergeCell ref="KUS137:KUU137"/>
    <mergeCell ref="KTL137:KTN137"/>
    <mergeCell ref="KTO137:KTQ137"/>
    <mergeCell ref="KTR137:KTT137"/>
    <mergeCell ref="KTU137:KTW137"/>
    <mergeCell ref="KTX137:KTZ137"/>
    <mergeCell ref="KUA137:KUC137"/>
    <mergeCell ref="KST137:KSV137"/>
    <mergeCell ref="KSW137:KSY137"/>
    <mergeCell ref="KSZ137:KTB137"/>
    <mergeCell ref="KTC137:KTE137"/>
    <mergeCell ref="KTF137:KTH137"/>
    <mergeCell ref="KTI137:KTK137"/>
    <mergeCell ref="KWF137:KWH137"/>
    <mergeCell ref="KWI137:KWK137"/>
    <mergeCell ref="KWL137:KWN137"/>
    <mergeCell ref="KWO137:KWQ137"/>
    <mergeCell ref="KWR137:KWT137"/>
    <mergeCell ref="KWU137:KWW137"/>
    <mergeCell ref="KVN137:KVP137"/>
    <mergeCell ref="KVQ137:KVS137"/>
    <mergeCell ref="KVT137:KVV137"/>
    <mergeCell ref="KVW137:KVY137"/>
    <mergeCell ref="KVZ137:KWB137"/>
    <mergeCell ref="KWC137:KWE137"/>
    <mergeCell ref="KUV137:KUX137"/>
    <mergeCell ref="KUY137:KVA137"/>
    <mergeCell ref="KVB137:KVD137"/>
    <mergeCell ref="KVE137:KVG137"/>
    <mergeCell ref="KVH137:KVJ137"/>
    <mergeCell ref="KVK137:KVM137"/>
    <mergeCell ref="KYH137:KYJ137"/>
    <mergeCell ref="KYK137:KYM137"/>
    <mergeCell ref="KYN137:KYP137"/>
    <mergeCell ref="KYQ137:KYS137"/>
    <mergeCell ref="KYT137:KYV137"/>
    <mergeCell ref="KYW137:KYY137"/>
    <mergeCell ref="KXP137:KXR137"/>
    <mergeCell ref="KXS137:KXU137"/>
    <mergeCell ref="KXV137:KXX137"/>
    <mergeCell ref="KXY137:KYA137"/>
    <mergeCell ref="KYB137:KYD137"/>
    <mergeCell ref="KYE137:KYG137"/>
    <mergeCell ref="KWX137:KWZ137"/>
    <mergeCell ref="KXA137:KXC137"/>
    <mergeCell ref="KXD137:KXF137"/>
    <mergeCell ref="KXG137:KXI137"/>
    <mergeCell ref="KXJ137:KXL137"/>
    <mergeCell ref="KXM137:KXO137"/>
    <mergeCell ref="LAJ137:LAL137"/>
    <mergeCell ref="LAM137:LAO137"/>
    <mergeCell ref="LAP137:LAR137"/>
    <mergeCell ref="LAS137:LAU137"/>
    <mergeCell ref="LAV137:LAX137"/>
    <mergeCell ref="LAY137:LBA137"/>
    <mergeCell ref="KZR137:KZT137"/>
    <mergeCell ref="KZU137:KZW137"/>
    <mergeCell ref="KZX137:KZZ137"/>
    <mergeCell ref="LAA137:LAC137"/>
    <mergeCell ref="LAD137:LAF137"/>
    <mergeCell ref="LAG137:LAI137"/>
    <mergeCell ref="KYZ137:KZB137"/>
    <mergeCell ref="KZC137:KZE137"/>
    <mergeCell ref="KZF137:KZH137"/>
    <mergeCell ref="KZI137:KZK137"/>
    <mergeCell ref="KZL137:KZN137"/>
    <mergeCell ref="KZO137:KZQ137"/>
    <mergeCell ref="LCL137:LCN137"/>
    <mergeCell ref="LCO137:LCQ137"/>
    <mergeCell ref="LCR137:LCT137"/>
    <mergeCell ref="LCU137:LCW137"/>
    <mergeCell ref="LCX137:LCZ137"/>
    <mergeCell ref="LDA137:LDC137"/>
    <mergeCell ref="LBT137:LBV137"/>
    <mergeCell ref="LBW137:LBY137"/>
    <mergeCell ref="LBZ137:LCB137"/>
    <mergeCell ref="LCC137:LCE137"/>
    <mergeCell ref="LCF137:LCH137"/>
    <mergeCell ref="LCI137:LCK137"/>
    <mergeCell ref="LBB137:LBD137"/>
    <mergeCell ref="LBE137:LBG137"/>
    <mergeCell ref="LBH137:LBJ137"/>
    <mergeCell ref="LBK137:LBM137"/>
    <mergeCell ref="LBN137:LBP137"/>
    <mergeCell ref="LBQ137:LBS137"/>
    <mergeCell ref="LEN137:LEP137"/>
    <mergeCell ref="LEQ137:LES137"/>
    <mergeCell ref="LET137:LEV137"/>
    <mergeCell ref="LEW137:LEY137"/>
    <mergeCell ref="LEZ137:LFB137"/>
    <mergeCell ref="LFC137:LFE137"/>
    <mergeCell ref="LDV137:LDX137"/>
    <mergeCell ref="LDY137:LEA137"/>
    <mergeCell ref="LEB137:LED137"/>
    <mergeCell ref="LEE137:LEG137"/>
    <mergeCell ref="LEH137:LEJ137"/>
    <mergeCell ref="LEK137:LEM137"/>
    <mergeCell ref="LDD137:LDF137"/>
    <mergeCell ref="LDG137:LDI137"/>
    <mergeCell ref="LDJ137:LDL137"/>
    <mergeCell ref="LDM137:LDO137"/>
    <mergeCell ref="LDP137:LDR137"/>
    <mergeCell ref="LDS137:LDU137"/>
    <mergeCell ref="LGP137:LGR137"/>
    <mergeCell ref="LGS137:LGU137"/>
    <mergeCell ref="LGV137:LGX137"/>
    <mergeCell ref="LGY137:LHA137"/>
    <mergeCell ref="LHB137:LHD137"/>
    <mergeCell ref="LHE137:LHG137"/>
    <mergeCell ref="LFX137:LFZ137"/>
    <mergeCell ref="LGA137:LGC137"/>
    <mergeCell ref="LGD137:LGF137"/>
    <mergeCell ref="LGG137:LGI137"/>
    <mergeCell ref="LGJ137:LGL137"/>
    <mergeCell ref="LGM137:LGO137"/>
    <mergeCell ref="LFF137:LFH137"/>
    <mergeCell ref="LFI137:LFK137"/>
    <mergeCell ref="LFL137:LFN137"/>
    <mergeCell ref="LFO137:LFQ137"/>
    <mergeCell ref="LFR137:LFT137"/>
    <mergeCell ref="LFU137:LFW137"/>
    <mergeCell ref="LIR137:LIT137"/>
    <mergeCell ref="LIU137:LIW137"/>
    <mergeCell ref="LIX137:LIZ137"/>
    <mergeCell ref="LJA137:LJC137"/>
    <mergeCell ref="LJD137:LJF137"/>
    <mergeCell ref="LJG137:LJI137"/>
    <mergeCell ref="LHZ137:LIB137"/>
    <mergeCell ref="LIC137:LIE137"/>
    <mergeCell ref="LIF137:LIH137"/>
    <mergeCell ref="LII137:LIK137"/>
    <mergeCell ref="LIL137:LIN137"/>
    <mergeCell ref="LIO137:LIQ137"/>
    <mergeCell ref="LHH137:LHJ137"/>
    <mergeCell ref="LHK137:LHM137"/>
    <mergeCell ref="LHN137:LHP137"/>
    <mergeCell ref="LHQ137:LHS137"/>
    <mergeCell ref="LHT137:LHV137"/>
    <mergeCell ref="LHW137:LHY137"/>
    <mergeCell ref="LKT137:LKV137"/>
    <mergeCell ref="LKW137:LKY137"/>
    <mergeCell ref="LKZ137:LLB137"/>
    <mergeCell ref="LLC137:LLE137"/>
    <mergeCell ref="LLF137:LLH137"/>
    <mergeCell ref="LLI137:LLK137"/>
    <mergeCell ref="LKB137:LKD137"/>
    <mergeCell ref="LKE137:LKG137"/>
    <mergeCell ref="LKH137:LKJ137"/>
    <mergeCell ref="LKK137:LKM137"/>
    <mergeCell ref="LKN137:LKP137"/>
    <mergeCell ref="LKQ137:LKS137"/>
    <mergeCell ref="LJJ137:LJL137"/>
    <mergeCell ref="LJM137:LJO137"/>
    <mergeCell ref="LJP137:LJR137"/>
    <mergeCell ref="LJS137:LJU137"/>
    <mergeCell ref="LJV137:LJX137"/>
    <mergeCell ref="LJY137:LKA137"/>
    <mergeCell ref="LMV137:LMX137"/>
    <mergeCell ref="LMY137:LNA137"/>
    <mergeCell ref="LNB137:LND137"/>
    <mergeCell ref="LNE137:LNG137"/>
    <mergeCell ref="LNH137:LNJ137"/>
    <mergeCell ref="LNK137:LNM137"/>
    <mergeCell ref="LMD137:LMF137"/>
    <mergeCell ref="LMG137:LMI137"/>
    <mergeCell ref="LMJ137:LML137"/>
    <mergeCell ref="LMM137:LMO137"/>
    <mergeCell ref="LMP137:LMR137"/>
    <mergeCell ref="LMS137:LMU137"/>
    <mergeCell ref="LLL137:LLN137"/>
    <mergeCell ref="LLO137:LLQ137"/>
    <mergeCell ref="LLR137:LLT137"/>
    <mergeCell ref="LLU137:LLW137"/>
    <mergeCell ref="LLX137:LLZ137"/>
    <mergeCell ref="LMA137:LMC137"/>
    <mergeCell ref="LOX137:LOZ137"/>
    <mergeCell ref="LPA137:LPC137"/>
    <mergeCell ref="LPD137:LPF137"/>
    <mergeCell ref="LPG137:LPI137"/>
    <mergeCell ref="LPJ137:LPL137"/>
    <mergeCell ref="LPM137:LPO137"/>
    <mergeCell ref="LOF137:LOH137"/>
    <mergeCell ref="LOI137:LOK137"/>
    <mergeCell ref="LOL137:LON137"/>
    <mergeCell ref="LOO137:LOQ137"/>
    <mergeCell ref="LOR137:LOT137"/>
    <mergeCell ref="LOU137:LOW137"/>
    <mergeCell ref="LNN137:LNP137"/>
    <mergeCell ref="LNQ137:LNS137"/>
    <mergeCell ref="LNT137:LNV137"/>
    <mergeCell ref="LNW137:LNY137"/>
    <mergeCell ref="LNZ137:LOB137"/>
    <mergeCell ref="LOC137:LOE137"/>
    <mergeCell ref="LQZ137:LRB137"/>
    <mergeCell ref="LRC137:LRE137"/>
    <mergeCell ref="LRF137:LRH137"/>
    <mergeCell ref="LRI137:LRK137"/>
    <mergeCell ref="LRL137:LRN137"/>
    <mergeCell ref="LRO137:LRQ137"/>
    <mergeCell ref="LQH137:LQJ137"/>
    <mergeCell ref="LQK137:LQM137"/>
    <mergeCell ref="LQN137:LQP137"/>
    <mergeCell ref="LQQ137:LQS137"/>
    <mergeCell ref="LQT137:LQV137"/>
    <mergeCell ref="LQW137:LQY137"/>
    <mergeCell ref="LPP137:LPR137"/>
    <mergeCell ref="LPS137:LPU137"/>
    <mergeCell ref="LPV137:LPX137"/>
    <mergeCell ref="LPY137:LQA137"/>
    <mergeCell ref="LQB137:LQD137"/>
    <mergeCell ref="LQE137:LQG137"/>
    <mergeCell ref="LTB137:LTD137"/>
    <mergeCell ref="LTE137:LTG137"/>
    <mergeCell ref="LTH137:LTJ137"/>
    <mergeCell ref="LTK137:LTM137"/>
    <mergeCell ref="LTN137:LTP137"/>
    <mergeCell ref="LTQ137:LTS137"/>
    <mergeCell ref="LSJ137:LSL137"/>
    <mergeCell ref="LSM137:LSO137"/>
    <mergeCell ref="LSP137:LSR137"/>
    <mergeCell ref="LSS137:LSU137"/>
    <mergeCell ref="LSV137:LSX137"/>
    <mergeCell ref="LSY137:LTA137"/>
    <mergeCell ref="LRR137:LRT137"/>
    <mergeCell ref="LRU137:LRW137"/>
    <mergeCell ref="LRX137:LRZ137"/>
    <mergeCell ref="LSA137:LSC137"/>
    <mergeCell ref="LSD137:LSF137"/>
    <mergeCell ref="LSG137:LSI137"/>
    <mergeCell ref="LVD137:LVF137"/>
    <mergeCell ref="LVG137:LVI137"/>
    <mergeCell ref="LVJ137:LVL137"/>
    <mergeCell ref="LVM137:LVO137"/>
    <mergeCell ref="LVP137:LVR137"/>
    <mergeCell ref="LVS137:LVU137"/>
    <mergeCell ref="LUL137:LUN137"/>
    <mergeCell ref="LUO137:LUQ137"/>
    <mergeCell ref="LUR137:LUT137"/>
    <mergeCell ref="LUU137:LUW137"/>
    <mergeCell ref="LUX137:LUZ137"/>
    <mergeCell ref="LVA137:LVC137"/>
    <mergeCell ref="LTT137:LTV137"/>
    <mergeCell ref="LTW137:LTY137"/>
    <mergeCell ref="LTZ137:LUB137"/>
    <mergeCell ref="LUC137:LUE137"/>
    <mergeCell ref="LUF137:LUH137"/>
    <mergeCell ref="LUI137:LUK137"/>
    <mergeCell ref="LXF137:LXH137"/>
    <mergeCell ref="LXI137:LXK137"/>
    <mergeCell ref="LXL137:LXN137"/>
    <mergeCell ref="LXO137:LXQ137"/>
    <mergeCell ref="LXR137:LXT137"/>
    <mergeCell ref="LXU137:LXW137"/>
    <mergeCell ref="LWN137:LWP137"/>
    <mergeCell ref="LWQ137:LWS137"/>
    <mergeCell ref="LWT137:LWV137"/>
    <mergeCell ref="LWW137:LWY137"/>
    <mergeCell ref="LWZ137:LXB137"/>
    <mergeCell ref="LXC137:LXE137"/>
    <mergeCell ref="LVV137:LVX137"/>
    <mergeCell ref="LVY137:LWA137"/>
    <mergeCell ref="LWB137:LWD137"/>
    <mergeCell ref="LWE137:LWG137"/>
    <mergeCell ref="LWH137:LWJ137"/>
    <mergeCell ref="LWK137:LWM137"/>
    <mergeCell ref="LZH137:LZJ137"/>
    <mergeCell ref="LZK137:LZM137"/>
    <mergeCell ref="LZN137:LZP137"/>
    <mergeCell ref="LZQ137:LZS137"/>
    <mergeCell ref="LZT137:LZV137"/>
    <mergeCell ref="LZW137:LZY137"/>
    <mergeCell ref="LYP137:LYR137"/>
    <mergeCell ref="LYS137:LYU137"/>
    <mergeCell ref="LYV137:LYX137"/>
    <mergeCell ref="LYY137:LZA137"/>
    <mergeCell ref="LZB137:LZD137"/>
    <mergeCell ref="LZE137:LZG137"/>
    <mergeCell ref="LXX137:LXZ137"/>
    <mergeCell ref="LYA137:LYC137"/>
    <mergeCell ref="LYD137:LYF137"/>
    <mergeCell ref="LYG137:LYI137"/>
    <mergeCell ref="LYJ137:LYL137"/>
    <mergeCell ref="LYM137:LYO137"/>
    <mergeCell ref="MBJ137:MBL137"/>
    <mergeCell ref="MBM137:MBO137"/>
    <mergeCell ref="MBP137:MBR137"/>
    <mergeCell ref="MBS137:MBU137"/>
    <mergeCell ref="MBV137:MBX137"/>
    <mergeCell ref="MBY137:MCA137"/>
    <mergeCell ref="MAR137:MAT137"/>
    <mergeCell ref="MAU137:MAW137"/>
    <mergeCell ref="MAX137:MAZ137"/>
    <mergeCell ref="MBA137:MBC137"/>
    <mergeCell ref="MBD137:MBF137"/>
    <mergeCell ref="MBG137:MBI137"/>
    <mergeCell ref="LZZ137:MAB137"/>
    <mergeCell ref="MAC137:MAE137"/>
    <mergeCell ref="MAF137:MAH137"/>
    <mergeCell ref="MAI137:MAK137"/>
    <mergeCell ref="MAL137:MAN137"/>
    <mergeCell ref="MAO137:MAQ137"/>
    <mergeCell ref="MDL137:MDN137"/>
    <mergeCell ref="MDO137:MDQ137"/>
    <mergeCell ref="MDR137:MDT137"/>
    <mergeCell ref="MDU137:MDW137"/>
    <mergeCell ref="MDX137:MDZ137"/>
    <mergeCell ref="MEA137:MEC137"/>
    <mergeCell ref="MCT137:MCV137"/>
    <mergeCell ref="MCW137:MCY137"/>
    <mergeCell ref="MCZ137:MDB137"/>
    <mergeCell ref="MDC137:MDE137"/>
    <mergeCell ref="MDF137:MDH137"/>
    <mergeCell ref="MDI137:MDK137"/>
    <mergeCell ref="MCB137:MCD137"/>
    <mergeCell ref="MCE137:MCG137"/>
    <mergeCell ref="MCH137:MCJ137"/>
    <mergeCell ref="MCK137:MCM137"/>
    <mergeCell ref="MCN137:MCP137"/>
    <mergeCell ref="MCQ137:MCS137"/>
    <mergeCell ref="MFN137:MFP137"/>
    <mergeCell ref="MFQ137:MFS137"/>
    <mergeCell ref="MFT137:MFV137"/>
    <mergeCell ref="MFW137:MFY137"/>
    <mergeCell ref="MFZ137:MGB137"/>
    <mergeCell ref="MGC137:MGE137"/>
    <mergeCell ref="MEV137:MEX137"/>
    <mergeCell ref="MEY137:MFA137"/>
    <mergeCell ref="MFB137:MFD137"/>
    <mergeCell ref="MFE137:MFG137"/>
    <mergeCell ref="MFH137:MFJ137"/>
    <mergeCell ref="MFK137:MFM137"/>
    <mergeCell ref="MED137:MEF137"/>
    <mergeCell ref="MEG137:MEI137"/>
    <mergeCell ref="MEJ137:MEL137"/>
    <mergeCell ref="MEM137:MEO137"/>
    <mergeCell ref="MEP137:MER137"/>
    <mergeCell ref="MES137:MEU137"/>
    <mergeCell ref="MHP137:MHR137"/>
    <mergeCell ref="MHS137:MHU137"/>
    <mergeCell ref="MHV137:MHX137"/>
    <mergeCell ref="MHY137:MIA137"/>
    <mergeCell ref="MIB137:MID137"/>
    <mergeCell ref="MIE137:MIG137"/>
    <mergeCell ref="MGX137:MGZ137"/>
    <mergeCell ref="MHA137:MHC137"/>
    <mergeCell ref="MHD137:MHF137"/>
    <mergeCell ref="MHG137:MHI137"/>
    <mergeCell ref="MHJ137:MHL137"/>
    <mergeCell ref="MHM137:MHO137"/>
    <mergeCell ref="MGF137:MGH137"/>
    <mergeCell ref="MGI137:MGK137"/>
    <mergeCell ref="MGL137:MGN137"/>
    <mergeCell ref="MGO137:MGQ137"/>
    <mergeCell ref="MGR137:MGT137"/>
    <mergeCell ref="MGU137:MGW137"/>
    <mergeCell ref="MJR137:MJT137"/>
    <mergeCell ref="MJU137:MJW137"/>
    <mergeCell ref="MJX137:MJZ137"/>
    <mergeCell ref="MKA137:MKC137"/>
    <mergeCell ref="MKD137:MKF137"/>
    <mergeCell ref="MKG137:MKI137"/>
    <mergeCell ref="MIZ137:MJB137"/>
    <mergeCell ref="MJC137:MJE137"/>
    <mergeCell ref="MJF137:MJH137"/>
    <mergeCell ref="MJI137:MJK137"/>
    <mergeCell ref="MJL137:MJN137"/>
    <mergeCell ref="MJO137:MJQ137"/>
    <mergeCell ref="MIH137:MIJ137"/>
    <mergeCell ref="MIK137:MIM137"/>
    <mergeCell ref="MIN137:MIP137"/>
    <mergeCell ref="MIQ137:MIS137"/>
    <mergeCell ref="MIT137:MIV137"/>
    <mergeCell ref="MIW137:MIY137"/>
    <mergeCell ref="MLT137:MLV137"/>
    <mergeCell ref="MLW137:MLY137"/>
    <mergeCell ref="MLZ137:MMB137"/>
    <mergeCell ref="MMC137:MME137"/>
    <mergeCell ref="MMF137:MMH137"/>
    <mergeCell ref="MMI137:MMK137"/>
    <mergeCell ref="MLB137:MLD137"/>
    <mergeCell ref="MLE137:MLG137"/>
    <mergeCell ref="MLH137:MLJ137"/>
    <mergeCell ref="MLK137:MLM137"/>
    <mergeCell ref="MLN137:MLP137"/>
    <mergeCell ref="MLQ137:MLS137"/>
    <mergeCell ref="MKJ137:MKL137"/>
    <mergeCell ref="MKM137:MKO137"/>
    <mergeCell ref="MKP137:MKR137"/>
    <mergeCell ref="MKS137:MKU137"/>
    <mergeCell ref="MKV137:MKX137"/>
    <mergeCell ref="MKY137:MLA137"/>
    <mergeCell ref="MNV137:MNX137"/>
    <mergeCell ref="MNY137:MOA137"/>
    <mergeCell ref="MOB137:MOD137"/>
    <mergeCell ref="MOE137:MOG137"/>
    <mergeCell ref="MOH137:MOJ137"/>
    <mergeCell ref="MOK137:MOM137"/>
    <mergeCell ref="MND137:MNF137"/>
    <mergeCell ref="MNG137:MNI137"/>
    <mergeCell ref="MNJ137:MNL137"/>
    <mergeCell ref="MNM137:MNO137"/>
    <mergeCell ref="MNP137:MNR137"/>
    <mergeCell ref="MNS137:MNU137"/>
    <mergeCell ref="MML137:MMN137"/>
    <mergeCell ref="MMO137:MMQ137"/>
    <mergeCell ref="MMR137:MMT137"/>
    <mergeCell ref="MMU137:MMW137"/>
    <mergeCell ref="MMX137:MMZ137"/>
    <mergeCell ref="MNA137:MNC137"/>
    <mergeCell ref="MPX137:MPZ137"/>
    <mergeCell ref="MQA137:MQC137"/>
    <mergeCell ref="MQD137:MQF137"/>
    <mergeCell ref="MQG137:MQI137"/>
    <mergeCell ref="MQJ137:MQL137"/>
    <mergeCell ref="MQM137:MQO137"/>
    <mergeCell ref="MPF137:MPH137"/>
    <mergeCell ref="MPI137:MPK137"/>
    <mergeCell ref="MPL137:MPN137"/>
    <mergeCell ref="MPO137:MPQ137"/>
    <mergeCell ref="MPR137:MPT137"/>
    <mergeCell ref="MPU137:MPW137"/>
    <mergeCell ref="MON137:MOP137"/>
    <mergeCell ref="MOQ137:MOS137"/>
    <mergeCell ref="MOT137:MOV137"/>
    <mergeCell ref="MOW137:MOY137"/>
    <mergeCell ref="MOZ137:MPB137"/>
    <mergeCell ref="MPC137:MPE137"/>
    <mergeCell ref="MRZ137:MSB137"/>
    <mergeCell ref="MSC137:MSE137"/>
    <mergeCell ref="MSF137:MSH137"/>
    <mergeCell ref="MSI137:MSK137"/>
    <mergeCell ref="MSL137:MSN137"/>
    <mergeCell ref="MSO137:MSQ137"/>
    <mergeCell ref="MRH137:MRJ137"/>
    <mergeCell ref="MRK137:MRM137"/>
    <mergeCell ref="MRN137:MRP137"/>
    <mergeCell ref="MRQ137:MRS137"/>
    <mergeCell ref="MRT137:MRV137"/>
    <mergeCell ref="MRW137:MRY137"/>
    <mergeCell ref="MQP137:MQR137"/>
    <mergeCell ref="MQS137:MQU137"/>
    <mergeCell ref="MQV137:MQX137"/>
    <mergeCell ref="MQY137:MRA137"/>
    <mergeCell ref="MRB137:MRD137"/>
    <mergeCell ref="MRE137:MRG137"/>
    <mergeCell ref="MUB137:MUD137"/>
    <mergeCell ref="MUE137:MUG137"/>
    <mergeCell ref="MUH137:MUJ137"/>
    <mergeCell ref="MUK137:MUM137"/>
    <mergeCell ref="MUN137:MUP137"/>
    <mergeCell ref="MUQ137:MUS137"/>
    <mergeCell ref="MTJ137:MTL137"/>
    <mergeCell ref="MTM137:MTO137"/>
    <mergeCell ref="MTP137:MTR137"/>
    <mergeCell ref="MTS137:MTU137"/>
    <mergeCell ref="MTV137:MTX137"/>
    <mergeCell ref="MTY137:MUA137"/>
    <mergeCell ref="MSR137:MST137"/>
    <mergeCell ref="MSU137:MSW137"/>
    <mergeCell ref="MSX137:MSZ137"/>
    <mergeCell ref="MTA137:MTC137"/>
    <mergeCell ref="MTD137:MTF137"/>
    <mergeCell ref="MTG137:MTI137"/>
    <mergeCell ref="MWD137:MWF137"/>
    <mergeCell ref="MWG137:MWI137"/>
    <mergeCell ref="MWJ137:MWL137"/>
    <mergeCell ref="MWM137:MWO137"/>
    <mergeCell ref="MWP137:MWR137"/>
    <mergeCell ref="MWS137:MWU137"/>
    <mergeCell ref="MVL137:MVN137"/>
    <mergeCell ref="MVO137:MVQ137"/>
    <mergeCell ref="MVR137:MVT137"/>
    <mergeCell ref="MVU137:MVW137"/>
    <mergeCell ref="MVX137:MVZ137"/>
    <mergeCell ref="MWA137:MWC137"/>
    <mergeCell ref="MUT137:MUV137"/>
    <mergeCell ref="MUW137:MUY137"/>
    <mergeCell ref="MUZ137:MVB137"/>
    <mergeCell ref="MVC137:MVE137"/>
    <mergeCell ref="MVF137:MVH137"/>
    <mergeCell ref="MVI137:MVK137"/>
    <mergeCell ref="MYF137:MYH137"/>
    <mergeCell ref="MYI137:MYK137"/>
    <mergeCell ref="MYL137:MYN137"/>
    <mergeCell ref="MYO137:MYQ137"/>
    <mergeCell ref="MYR137:MYT137"/>
    <mergeCell ref="MYU137:MYW137"/>
    <mergeCell ref="MXN137:MXP137"/>
    <mergeCell ref="MXQ137:MXS137"/>
    <mergeCell ref="MXT137:MXV137"/>
    <mergeCell ref="MXW137:MXY137"/>
    <mergeCell ref="MXZ137:MYB137"/>
    <mergeCell ref="MYC137:MYE137"/>
    <mergeCell ref="MWV137:MWX137"/>
    <mergeCell ref="MWY137:MXA137"/>
    <mergeCell ref="MXB137:MXD137"/>
    <mergeCell ref="MXE137:MXG137"/>
    <mergeCell ref="MXH137:MXJ137"/>
    <mergeCell ref="MXK137:MXM137"/>
    <mergeCell ref="NAH137:NAJ137"/>
    <mergeCell ref="NAK137:NAM137"/>
    <mergeCell ref="NAN137:NAP137"/>
    <mergeCell ref="NAQ137:NAS137"/>
    <mergeCell ref="NAT137:NAV137"/>
    <mergeCell ref="NAW137:NAY137"/>
    <mergeCell ref="MZP137:MZR137"/>
    <mergeCell ref="MZS137:MZU137"/>
    <mergeCell ref="MZV137:MZX137"/>
    <mergeCell ref="MZY137:NAA137"/>
    <mergeCell ref="NAB137:NAD137"/>
    <mergeCell ref="NAE137:NAG137"/>
    <mergeCell ref="MYX137:MYZ137"/>
    <mergeCell ref="MZA137:MZC137"/>
    <mergeCell ref="MZD137:MZF137"/>
    <mergeCell ref="MZG137:MZI137"/>
    <mergeCell ref="MZJ137:MZL137"/>
    <mergeCell ref="MZM137:MZO137"/>
    <mergeCell ref="NCJ137:NCL137"/>
    <mergeCell ref="NCM137:NCO137"/>
    <mergeCell ref="NCP137:NCR137"/>
    <mergeCell ref="NCS137:NCU137"/>
    <mergeCell ref="NCV137:NCX137"/>
    <mergeCell ref="NCY137:NDA137"/>
    <mergeCell ref="NBR137:NBT137"/>
    <mergeCell ref="NBU137:NBW137"/>
    <mergeCell ref="NBX137:NBZ137"/>
    <mergeCell ref="NCA137:NCC137"/>
    <mergeCell ref="NCD137:NCF137"/>
    <mergeCell ref="NCG137:NCI137"/>
    <mergeCell ref="NAZ137:NBB137"/>
    <mergeCell ref="NBC137:NBE137"/>
    <mergeCell ref="NBF137:NBH137"/>
    <mergeCell ref="NBI137:NBK137"/>
    <mergeCell ref="NBL137:NBN137"/>
    <mergeCell ref="NBO137:NBQ137"/>
    <mergeCell ref="NEL137:NEN137"/>
    <mergeCell ref="NEO137:NEQ137"/>
    <mergeCell ref="NER137:NET137"/>
    <mergeCell ref="NEU137:NEW137"/>
    <mergeCell ref="NEX137:NEZ137"/>
    <mergeCell ref="NFA137:NFC137"/>
    <mergeCell ref="NDT137:NDV137"/>
    <mergeCell ref="NDW137:NDY137"/>
    <mergeCell ref="NDZ137:NEB137"/>
    <mergeCell ref="NEC137:NEE137"/>
    <mergeCell ref="NEF137:NEH137"/>
    <mergeCell ref="NEI137:NEK137"/>
    <mergeCell ref="NDB137:NDD137"/>
    <mergeCell ref="NDE137:NDG137"/>
    <mergeCell ref="NDH137:NDJ137"/>
    <mergeCell ref="NDK137:NDM137"/>
    <mergeCell ref="NDN137:NDP137"/>
    <mergeCell ref="NDQ137:NDS137"/>
    <mergeCell ref="NGN137:NGP137"/>
    <mergeCell ref="NGQ137:NGS137"/>
    <mergeCell ref="NGT137:NGV137"/>
    <mergeCell ref="NGW137:NGY137"/>
    <mergeCell ref="NGZ137:NHB137"/>
    <mergeCell ref="NHC137:NHE137"/>
    <mergeCell ref="NFV137:NFX137"/>
    <mergeCell ref="NFY137:NGA137"/>
    <mergeCell ref="NGB137:NGD137"/>
    <mergeCell ref="NGE137:NGG137"/>
    <mergeCell ref="NGH137:NGJ137"/>
    <mergeCell ref="NGK137:NGM137"/>
    <mergeCell ref="NFD137:NFF137"/>
    <mergeCell ref="NFG137:NFI137"/>
    <mergeCell ref="NFJ137:NFL137"/>
    <mergeCell ref="NFM137:NFO137"/>
    <mergeCell ref="NFP137:NFR137"/>
    <mergeCell ref="NFS137:NFU137"/>
    <mergeCell ref="NIP137:NIR137"/>
    <mergeCell ref="NIS137:NIU137"/>
    <mergeCell ref="NIV137:NIX137"/>
    <mergeCell ref="NIY137:NJA137"/>
    <mergeCell ref="NJB137:NJD137"/>
    <mergeCell ref="NJE137:NJG137"/>
    <mergeCell ref="NHX137:NHZ137"/>
    <mergeCell ref="NIA137:NIC137"/>
    <mergeCell ref="NID137:NIF137"/>
    <mergeCell ref="NIG137:NII137"/>
    <mergeCell ref="NIJ137:NIL137"/>
    <mergeCell ref="NIM137:NIO137"/>
    <mergeCell ref="NHF137:NHH137"/>
    <mergeCell ref="NHI137:NHK137"/>
    <mergeCell ref="NHL137:NHN137"/>
    <mergeCell ref="NHO137:NHQ137"/>
    <mergeCell ref="NHR137:NHT137"/>
    <mergeCell ref="NHU137:NHW137"/>
    <mergeCell ref="NKR137:NKT137"/>
    <mergeCell ref="NKU137:NKW137"/>
    <mergeCell ref="NKX137:NKZ137"/>
    <mergeCell ref="NLA137:NLC137"/>
    <mergeCell ref="NLD137:NLF137"/>
    <mergeCell ref="NLG137:NLI137"/>
    <mergeCell ref="NJZ137:NKB137"/>
    <mergeCell ref="NKC137:NKE137"/>
    <mergeCell ref="NKF137:NKH137"/>
    <mergeCell ref="NKI137:NKK137"/>
    <mergeCell ref="NKL137:NKN137"/>
    <mergeCell ref="NKO137:NKQ137"/>
    <mergeCell ref="NJH137:NJJ137"/>
    <mergeCell ref="NJK137:NJM137"/>
    <mergeCell ref="NJN137:NJP137"/>
    <mergeCell ref="NJQ137:NJS137"/>
    <mergeCell ref="NJT137:NJV137"/>
    <mergeCell ref="NJW137:NJY137"/>
    <mergeCell ref="NMT137:NMV137"/>
    <mergeCell ref="NMW137:NMY137"/>
    <mergeCell ref="NMZ137:NNB137"/>
    <mergeCell ref="NNC137:NNE137"/>
    <mergeCell ref="NNF137:NNH137"/>
    <mergeCell ref="NNI137:NNK137"/>
    <mergeCell ref="NMB137:NMD137"/>
    <mergeCell ref="NME137:NMG137"/>
    <mergeCell ref="NMH137:NMJ137"/>
    <mergeCell ref="NMK137:NMM137"/>
    <mergeCell ref="NMN137:NMP137"/>
    <mergeCell ref="NMQ137:NMS137"/>
    <mergeCell ref="NLJ137:NLL137"/>
    <mergeCell ref="NLM137:NLO137"/>
    <mergeCell ref="NLP137:NLR137"/>
    <mergeCell ref="NLS137:NLU137"/>
    <mergeCell ref="NLV137:NLX137"/>
    <mergeCell ref="NLY137:NMA137"/>
    <mergeCell ref="NOV137:NOX137"/>
    <mergeCell ref="NOY137:NPA137"/>
    <mergeCell ref="NPB137:NPD137"/>
    <mergeCell ref="NPE137:NPG137"/>
    <mergeCell ref="NPH137:NPJ137"/>
    <mergeCell ref="NPK137:NPM137"/>
    <mergeCell ref="NOD137:NOF137"/>
    <mergeCell ref="NOG137:NOI137"/>
    <mergeCell ref="NOJ137:NOL137"/>
    <mergeCell ref="NOM137:NOO137"/>
    <mergeCell ref="NOP137:NOR137"/>
    <mergeCell ref="NOS137:NOU137"/>
    <mergeCell ref="NNL137:NNN137"/>
    <mergeCell ref="NNO137:NNQ137"/>
    <mergeCell ref="NNR137:NNT137"/>
    <mergeCell ref="NNU137:NNW137"/>
    <mergeCell ref="NNX137:NNZ137"/>
    <mergeCell ref="NOA137:NOC137"/>
    <mergeCell ref="NQX137:NQZ137"/>
    <mergeCell ref="NRA137:NRC137"/>
    <mergeCell ref="NRD137:NRF137"/>
    <mergeCell ref="NRG137:NRI137"/>
    <mergeCell ref="NRJ137:NRL137"/>
    <mergeCell ref="NRM137:NRO137"/>
    <mergeCell ref="NQF137:NQH137"/>
    <mergeCell ref="NQI137:NQK137"/>
    <mergeCell ref="NQL137:NQN137"/>
    <mergeCell ref="NQO137:NQQ137"/>
    <mergeCell ref="NQR137:NQT137"/>
    <mergeCell ref="NQU137:NQW137"/>
    <mergeCell ref="NPN137:NPP137"/>
    <mergeCell ref="NPQ137:NPS137"/>
    <mergeCell ref="NPT137:NPV137"/>
    <mergeCell ref="NPW137:NPY137"/>
    <mergeCell ref="NPZ137:NQB137"/>
    <mergeCell ref="NQC137:NQE137"/>
    <mergeCell ref="NSZ137:NTB137"/>
    <mergeCell ref="NTC137:NTE137"/>
    <mergeCell ref="NTF137:NTH137"/>
    <mergeCell ref="NTI137:NTK137"/>
    <mergeCell ref="NTL137:NTN137"/>
    <mergeCell ref="NTO137:NTQ137"/>
    <mergeCell ref="NSH137:NSJ137"/>
    <mergeCell ref="NSK137:NSM137"/>
    <mergeCell ref="NSN137:NSP137"/>
    <mergeCell ref="NSQ137:NSS137"/>
    <mergeCell ref="NST137:NSV137"/>
    <mergeCell ref="NSW137:NSY137"/>
    <mergeCell ref="NRP137:NRR137"/>
    <mergeCell ref="NRS137:NRU137"/>
    <mergeCell ref="NRV137:NRX137"/>
    <mergeCell ref="NRY137:NSA137"/>
    <mergeCell ref="NSB137:NSD137"/>
    <mergeCell ref="NSE137:NSG137"/>
    <mergeCell ref="NVB137:NVD137"/>
    <mergeCell ref="NVE137:NVG137"/>
    <mergeCell ref="NVH137:NVJ137"/>
    <mergeCell ref="NVK137:NVM137"/>
    <mergeCell ref="NVN137:NVP137"/>
    <mergeCell ref="NVQ137:NVS137"/>
    <mergeCell ref="NUJ137:NUL137"/>
    <mergeCell ref="NUM137:NUO137"/>
    <mergeCell ref="NUP137:NUR137"/>
    <mergeCell ref="NUS137:NUU137"/>
    <mergeCell ref="NUV137:NUX137"/>
    <mergeCell ref="NUY137:NVA137"/>
    <mergeCell ref="NTR137:NTT137"/>
    <mergeCell ref="NTU137:NTW137"/>
    <mergeCell ref="NTX137:NTZ137"/>
    <mergeCell ref="NUA137:NUC137"/>
    <mergeCell ref="NUD137:NUF137"/>
    <mergeCell ref="NUG137:NUI137"/>
    <mergeCell ref="NXD137:NXF137"/>
    <mergeCell ref="NXG137:NXI137"/>
    <mergeCell ref="NXJ137:NXL137"/>
    <mergeCell ref="NXM137:NXO137"/>
    <mergeCell ref="NXP137:NXR137"/>
    <mergeCell ref="NXS137:NXU137"/>
    <mergeCell ref="NWL137:NWN137"/>
    <mergeCell ref="NWO137:NWQ137"/>
    <mergeCell ref="NWR137:NWT137"/>
    <mergeCell ref="NWU137:NWW137"/>
    <mergeCell ref="NWX137:NWZ137"/>
    <mergeCell ref="NXA137:NXC137"/>
    <mergeCell ref="NVT137:NVV137"/>
    <mergeCell ref="NVW137:NVY137"/>
    <mergeCell ref="NVZ137:NWB137"/>
    <mergeCell ref="NWC137:NWE137"/>
    <mergeCell ref="NWF137:NWH137"/>
    <mergeCell ref="NWI137:NWK137"/>
    <mergeCell ref="NZF137:NZH137"/>
    <mergeCell ref="NZI137:NZK137"/>
    <mergeCell ref="NZL137:NZN137"/>
    <mergeCell ref="NZO137:NZQ137"/>
    <mergeCell ref="NZR137:NZT137"/>
    <mergeCell ref="NZU137:NZW137"/>
    <mergeCell ref="NYN137:NYP137"/>
    <mergeCell ref="NYQ137:NYS137"/>
    <mergeCell ref="NYT137:NYV137"/>
    <mergeCell ref="NYW137:NYY137"/>
    <mergeCell ref="NYZ137:NZB137"/>
    <mergeCell ref="NZC137:NZE137"/>
    <mergeCell ref="NXV137:NXX137"/>
    <mergeCell ref="NXY137:NYA137"/>
    <mergeCell ref="NYB137:NYD137"/>
    <mergeCell ref="NYE137:NYG137"/>
    <mergeCell ref="NYH137:NYJ137"/>
    <mergeCell ref="NYK137:NYM137"/>
    <mergeCell ref="OBH137:OBJ137"/>
    <mergeCell ref="OBK137:OBM137"/>
    <mergeCell ref="OBN137:OBP137"/>
    <mergeCell ref="OBQ137:OBS137"/>
    <mergeCell ref="OBT137:OBV137"/>
    <mergeCell ref="OBW137:OBY137"/>
    <mergeCell ref="OAP137:OAR137"/>
    <mergeCell ref="OAS137:OAU137"/>
    <mergeCell ref="OAV137:OAX137"/>
    <mergeCell ref="OAY137:OBA137"/>
    <mergeCell ref="OBB137:OBD137"/>
    <mergeCell ref="OBE137:OBG137"/>
    <mergeCell ref="NZX137:NZZ137"/>
    <mergeCell ref="OAA137:OAC137"/>
    <mergeCell ref="OAD137:OAF137"/>
    <mergeCell ref="OAG137:OAI137"/>
    <mergeCell ref="OAJ137:OAL137"/>
    <mergeCell ref="OAM137:OAO137"/>
    <mergeCell ref="ODJ137:ODL137"/>
    <mergeCell ref="ODM137:ODO137"/>
    <mergeCell ref="ODP137:ODR137"/>
    <mergeCell ref="ODS137:ODU137"/>
    <mergeCell ref="ODV137:ODX137"/>
    <mergeCell ref="ODY137:OEA137"/>
    <mergeCell ref="OCR137:OCT137"/>
    <mergeCell ref="OCU137:OCW137"/>
    <mergeCell ref="OCX137:OCZ137"/>
    <mergeCell ref="ODA137:ODC137"/>
    <mergeCell ref="ODD137:ODF137"/>
    <mergeCell ref="ODG137:ODI137"/>
    <mergeCell ref="OBZ137:OCB137"/>
    <mergeCell ref="OCC137:OCE137"/>
    <mergeCell ref="OCF137:OCH137"/>
    <mergeCell ref="OCI137:OCK137"/>
    <mergeCell ref="OCL137:OCN137"/>
    <mergeCell ref="OCO137:OCQ137"/>
    <mergeCell ref="OFL137:OFN137"/>
    <mergeCell ref="OFO137:OFQ137"/>
    <mergeCell ref="OFR137:OFT137"/>
    <mergeCell ref="OFU137:OFW137"/>
    <mergeCell ref="OFX137:OFZ137"/>
    <mergeCell ref="OGA137:OGC137"/>
    <mergeCell ref="OET137:OEV137"/>
    <mergeCell ref="OEW137:OEY137"/>
    <mergeCell ref="OEZ137:OFB137"/>
    <mergeCell ref="OFC137:OFE137"/>
    <mergeCell ref="OFF137:OFH137"/>
    <mergeCell ref="OFI137:OFK137"/>
    <mergeCell ref="OEB137:OED137"/>
    <mergeCell ref="OEE137:OEG137"/>
    <mergeCell ref="OEH137:OEJ137"/>
    <mergeCell ref="OEK137:OEM137"/>
    <mergeCell ref="OEN137:OEP137"/>
    <mergeCell ref="OEQ137:OES137"/>
    <mergeCell ref="OHN137:OHP137"/>
    <mergeCell ref="OHQ137:OHS137"/>
    <mergeCell ref="OHT137:OHV137"/>
    <mergeCell ref="OHW137:OHY137"/>
    <mergeCell ref="OHZ137:OIB137"/>
    <mergeCell ref="OIC137:OIE137"/>
    <mergeCell ref="OGV137:OGX137"/>
    <mergeCell ref="OGY137:OHA137"/>
    <mergeCell ref="OHB137:OHD137"/>
    <mergeCell ref="OHE137:OHG137"/>
    <mergeCell ref="OHH137:OHJ137"/>
    <mergeCell ref="OHK137:OHM137"/>
    <mergeCell ref="OGD137:OGF137"/>
    <mergeCell ref="OGG137:OGI137"/>
    <mergeCell ref="OGJ137:OGL137"/>
    <mergeCell ref="OGM137:OGO137"/>
    <mergeCell ref="OGP137:OGR137"/>
    <mergeCell ref="OGS137:OGU137"/>
    <mergeCell ref="OJP137:OJR137"/>
    <mergeCell ref="OJS137:OJU137"/>
    <mergeCell ref="OJV137:OJX137"/>
    <mergeCell ref="OJY137:OKA137"/>
    <mergeCell ref="OKB137:OKD137"/>
    <mergeCell ref="OKE137:OKG137"/>
    <mergeCell ref="OIX137:OIZ137"/>
    <mergeCell ref="OJA137:OJC137"/>
    <mergeCell ref="OJD137:OJF137"/>
    <mergeCell ref="OJG137:OJI137"/>
    <mergeCell ref="OJJ137:OJL137"/>
    <mergeCell ref="OJM137:OJO137"/>
    <mergeCell ref="OIF137:OIH137"/>
    <mergeCell ref="OII137:OIK137"/>
    <mergeCell ref="OIL137:OIN137"/>
    <mergeCell ref="OIO137:OIQ137"/>
    <mergeCell ref="OIR137:OIT137"/>
    <mergeCell ref="OIU137:OIW137"/>
    <mergeCell ref="OLR137:OLT137"/>
    <mergeCell ref="OLU137:OLW137"/>
    <mergeCell ref="OLX137:OLZ137"/>
    <mergeCell ref="OMA137:OMC137"/>
    <mergeCell ref="OMD137:OMF137"/>
    <mergeCell ref="OMG137:OMI137"/>
    <mergeCell ref="OKZ137:OLB137"/>
    <mergeCell ref="OLC137:OLE137"/>
    <mergeCell ref="OLF137:OLH137"/>
    <mergeCell ref="OLI137:OLK137"/>
    <mergeCell ref="OLL137:OLN137"/>
    <mergeCell ref="OLO137:OLQ137"/>
    <mergeCell ref="OKH137:OKJ137"/>
    <mergeCell ref="OKK137:OKM137"/>
    <mergeCell ref="OKN137:OKP137"/>
    <mergeCell ref="OKQ137:OKS137"/>
    <mergeCell ref="OKT137:OKV137"/>
    <mergeCell ref="OKW137:OKY137"/>
    <mergeCell ref="ONT137:ONV137"/>
    <mergeCell ref="ONW137:ONY137"/>
    <mergeCell ref="ONZ137:OOB137"/>
    <mergeCell ref="OOC137:OOE137"/>
    <mergeCell ref="OOF137:OOH137"/>
    <mergeCell ref="OOI137:OOK137"/>
    <mergeCell ref="ONB137:OND137"/>
    <mergeCell ref="ONE137:ONG137"/>
    <mergeCell ref="ONH137:ONJ137"/>
    <mergeCell ref="ONK137:ONM137"/>
    <mergeCell ref="ONN137:ONP137"/>
    <mergeCell ref="ONQ137:ONS137"/>
    <mergeCell ref="OMJ137:OML137"/>
    <mergeCell ref="OMM137:OMO137"/>
    <mergeCell ref="OMP137:OMR137"/>
    <mergeCell ref="OMS137:OMU137"/>
    <mergeCell ref="OMV137:OMX137"/>
    <mergeCell ref="OMY137:ONA137"/>
    <mergeCell ref="OPV137:OPX137"/>
    <mergeCell ref="OPY137:OQA137"/>
    <mergeCell ref="OQB137:OQD137"/>
    <mergeCell ref="OQE137:OQG137"/>
    <mergeCell ref="OQH137:OQJ137"/>
    <mergeCell ref="OQK137:OQM137"/>
    <mergeCell ref="OPD137:OPF137"/>
    <mergeCell ref="OPG137:OPI137"/>
    <mergeCell ref="OPJ137:OPL137"/>
    <mergeCell ref="OPM137:OPO137"/>
    <mergeCell ref="OPP137:OPR137"/>
    <mergeCell ref="OPS137:OPU137"/>
    <mergeCell ref="OOL137:OON137"/>
    <mergeCell ref="OOO137:OOQ137"/>
    <mergeCell ref="OOR137:OOT137"/>
    <mergeCell ref="OOU137:OOW137"/>
    <mergeCell ref="OOX137:OOZ137"/>
    <mergeCell ref="OPA137:OPC137"/>
    <mergeCell ref="ORX137:ORZ137"/>
    <mergeCell ref="OSA137:OSC137"/>
    <mergeCell ref="OSD137:OSF137"/>
    <mergeCell ref="OSG137:OSI137"/>
    <mergeCell ref="OSJ137:OSL137"/>
    <mergeCell ref="OSM137:OSO137"/>
    <mergeCell ref="ORF137:ORH137"/>
    <mergeCell ref="ORI137:ORK137"/>
    <mergeCell ref="ORL137:ORN137"/>
    <mergeCell ref="ORO137:ORQ137"/>
    <mergeCell ref="ORR137:ORT137"/>
    <mergeCell ref="ORU137:ORW137"/>
    <mergeCell ref="OQN137:OQP137"/>
    <mergeCell ref="OQQ137:OQS137"/>
    <mergeCell ref="OQT137:OQV137"/>
    <mergeCell ref="OQW137:OQY137"/>
    <mergeCell ref="OQZ137:ORB137"/>
    <mergeCell ref="ORC137:ORE137"/>
    <mergeCell ref="OTZ137:OUB137"/>
    <mergeCell ref="OUC137:OUE137"/>
    <mergeCell ref="OUF137:OUH137"/>
    <mergeCell ref="OUI137:OUK137"/>
    <mergeCell ref="OUL137:OUN137"/>
    <mergeCell ref="OUO137:OUQ137"/>
    <mergeCell ref="OTH137:OTJ137"/>
    <mergeCell ref="OTK137:OTM137"/>
    <mergeCell ref="OTN137:OTP137"/>
    <mergeCell ref="OTQ137:OTS137"/>
    <mergeCell ref="OTT137:OTV137"/>
    <mergeCell ref="OTW137:OTY137"/>
    <mergeCell ref="OSP137:OSR137"/>
    <mergeCell ref="OSS137:OSU137"/>
    <mergeCell ref="OSV137:OSX137"/>
    <mergeCell ref="OSY137:OTA137"/>
    <mergeCell ref="OTB137:OTD137"/>
    <mergeCell ref="OTE137:OTG137"/>
    <mergeCell ref="OWB137:OWD137"/>
    <mergeCell ref="OWE137:OWG137"/>
    <mergeCell ref="OWH137:OWJ137"/>
    <mergeCell ref="OWK137:OWM137"/>
    <mergeCell ref="OWN137:OWP137"/>
    <mergeCell ref="OWQ137:OWS137"/>
    <mergeCell ref="OVJ137:OVL137"/>
    <mergeCell ref="OVM137:OVO137"/>
    <mergeCell ref="OVP137:OVR137"/>
    <mergeCell ref="OVS137:OVU137"/>
    <mergeCell ref="OVV137:OVX137"/>
    <mergeCell ref="OVY137:OWA137"/>
    <mergeCell ref="OUR137:OUT137"/>
    <mergeCell ref="OUU137:OUW137"/>
    <mergeCell ref="OUX137:OUZ137"/>
    <mergeCell ref="OVA137:OVC137"/>
    <mergeCell ref="OVD137:OVF137"/>
    <mergeCell ref="OVG137:OVI137"/>
    <mergeCell ref="OYD137:OYF137"/>
    <mergeCell ref="OYG137:OYI137"/>
    <mergeCell ref="OYJ137:OYL137"/>
    <mergeCell ref="OYM137:OYO137"/>
    <mergeCell ref="OYP137:OYR137"/>
    <mergeCell ref="OYS137:OYU137"/>
    <mergeCell ref="OXL137:OXN137"/>
    <mergeCell ref="OXO137:OXQ137"/>
    <mergeCell ref="OXR137:OXT137"/>
    <mergeCell ref="OXU137:OXW137"/>
    <mergeCell ref="OXX137:OXZ137"/>
    <mergeCell ref="OYA137:OYC137"/>
    <mergeCell ref="OWT137:OWV137"/>
    <mergeCell ref="OWW137:OWY137"/>
    <mergeCell ref="OWZ137:OXB137"/>
    <mergeCell ref="OXC137:OXE137"/>
    <mergeCell ref="OXF137:OXH137"/>
    <mergeCell ref="OXI137:OXK137"/>
    <mergeCell ref="PAF137:PAH137"/>
    <mergeCell ref="PAI137:PAK137"/>
    <mergeCell ref="PAL137:PAN137"/>
    <mergeCell ref="PAO137:PAQ137"/>
    <mergeCell ref="PAR137:PAT137"/>
    <mergeCell ref="PAU137:PAW137"/>
    <mergeCell ref="OZN137:OZP137"/>
    <mergeCell ref="OZQ137:OZS137"/>
    <mergeCell ref="OZT137:OZV137"/>
    <mergeCell ref="OZW137:OZY137"/>
    <mergeCell ref="OZZ137:PAB137"/>
    <mergeCell ref="PAC137:PAE137"/>
    <mergeCell ref="OYV137:OYX137"/>
    <mergeCell ref="OYY137:OZA137"/>
    <mergeCell ref="OZB137:OZD137"/>
    <mergeCell ref="OZE137:OZG137"/>
    <mergeCell ref="OZH137:OZJ137"/>
    <mergeCell ref="OZK137:OZM137"/>
    <mergeCell ref="PCH137:PCJ137"/>
    <mergeCell ref="PCK137:PCM137"/>
    <mergeCell ref="PCN137:PCP137"/>
    <mergeCell ref="PCQ137:PCS137"/>
    <mergeCell ref="PCT137:PCV137"/>
    <mergeCell ref="PCW137:PCY137"/>
    <mergeCell ref="PBP137:PBR137"/>
    <mergeCell ref="PBS137:PBU137"/>
    <mergeCell ref="PBV137:PBX137"/>
    <mergeCell ref="PBY137:PCA137"/>
    <mergeCell ref="PCB137:PCD137"/>
    <mergeCell ref="PCE137:PCG137"/>
    <mergeCell ref="PAX137:PAZ137"/>
    <mergeCell ref="PBA137:PBC137"/>
    <mergeCell ref="PBD137:PBF137"/>
    <mergeCell ref="PBG137:PBI137"/>
    <mergeCell ref="PBJ137:PBL137"/>
    <mergeCell ref="PBM137:PBO137"/>
    <mergeCell ref="PEJ137:PEL137"/>
    <mergeCell ref="PEM137:PEO137"/>
    <mergeCell ref="PEP137:PER137"/>
    <mergeCell ref="PES137:PEU137"/>
    <mergeCell ref="PEV137:PEX137"/>
    <mergeCell ref="PEY137:PFA137"/>
    <mergeCell ref="PDR137:PDT137"/>
    <mergeCell ref="PDU137:PDW137"/>
    <mergeCell ref="PDX137:PDZ137"/>
    <mergeCell ref="PEA137:PEC137"/>
    <mergeCell ref="PED137:PEF137"/>
    <mergeCell ref="PEG137:PEI137"/>
    <mergeCell ref="PCZ137:PDB137"/>
    <mergeCell ref="PDC137:PDE137"/>
    <mergeCell ref="PDF137:PDH137"/>
    <mergeCell ref="PDI137:PDK137"/>
    <mergeCell ref="PDL137:PDN137"/>
    <mergeCell ref="PDO137:PDQ137"/>
    <mergeCell ref="PGL137:PGN137"/>
    <mergeCell ref="PGO137:PGQ137"/>
    <mergeCell ref="PGR137:PGT137"/>
    <mergeCell ref="PGU137:PGW137"/>
    <mergeCell ref="PGX137:PGZ137"/>
    <mergeCell ref="PHA137:PHC137"/>
    <mergeCell ref="PFT137:PFV137"/>
    <mergeCell ref="PFW137:PFY137"/>
    <mergeCell ref="PFZ137:PGB137"/>
    <mergeCell ref="PGC137:PGE137"/>
    <mergeCell ref="PGF137:PGH137"/>
    <mergeCell ref="PGI137:PGK137"/>
    <mergeCell ref="PFB137:PFD137"/>
    <mergeCell ref="PFE137:PFG137"/>
    <mergeCell ref="PFH137:PFJ137"/>
    <mergeCell ref="PFK137:PFM137"/>
    <mergeCell ref="PFN137:PFP137"/>
    <mergeCell ref="PFQ137:PFS137"/>
    <mergeCell ref="PIN137:PIP137"/>
    <mergeCell ref="PIQ137:PIS137"/>
    <mergeCell ref="PIT137:PIV137"/>
    <mergeCell ref="PIW137:PIY137"/>
    <mergeCell ref="PIZ137:PJB137"/>
    <mergeCell ref="PJC137:PJE137"/>
    <mergeCell ref="PHV137:PHX137"/>
    <mergeCell ref="PHY137:PIA137"/>
    <mergeCell ref="PIB137:PID137"/>
    <mergeCell ref="PIE137:PIG137"/>
    <mergeCell ref="PIH137:PIJ137"/>
    <mergeCell ref="PIK137:PIM137"/>
    <mergeCell ref="PHD137:PHF137"/>
    <mergeCell ref="PHG137:PHI137"/>
    <mergeCell ref="PHJ137:PHL137"/>
    <mergeCell ref="PHM137:PHO137"/>
    <mergeCell ref="PHP137:PHR137"/>
    <mergeCell ref="PHS137:PHU137"/>
    <mergeCell ref="PKP137:PKR137"/>
    <mergeCell ref="PKS137:PKU137"/>
    <mergeCell ref="PKV137:PKX137"/>
    <mergeCell ref="PKY137:PLA137"/>
    <mergeCell ref="PLB137:PLD137"/>
    <mergeCell ref="PLE137:PLG137"/>
    <mergeCell ref="PJX137:PJZ137"/>
    <mergeCell ref="PKA137:PKC137"/>
    <mergeCell ref="PKD137:PKF137"/>
    <mergeCell ref="PKG137:PKI137"/>
    <mergeCell ref="PKJ137:PKL137"/>
    <mergeCell ref="PKM137:PKO137"/>
    <mergeCell ref="PJF137:PJH137"/>
    <mergeCell ref="PJI137:PJK137"/>
    <mergeCell ref="PJL137:PJN137"/>
    <mergeCell ref="PJO137:PJQ137"/>
    <mergeCell ref="PJR137:PJT137"/>
    <mergeCell ref="PJU137:PJW137"/>
    <mergeCell ref="PMR137:PMT137"/>
    <mergeCell ref="PMU137:PMW137"/>
    <mergeCell ref="PMX137:PMZ137"/>
    <mergeCell ref="PNA137:PNC137"/>
    <mergeCell ref="PND137:PNF137"/>
    <mergeCell ref="PNG137:PNI137"/>
    <mergeCell ref="PLZ137:PMB137"/>
    <mergeCell ref="PMC137:PME137"/>
    <mergeCell ref="PMF137:PMH137"/>
    <mergeCell ref="PMI137:PMK137"/>
    <mergeCell ref="PML137:PMN137"/>
    <mergeCell ref="PMO137:PMQ137"/>
    <mergeCell ref="PLH137:PLJ137"/>
    <mergeCell ref="PLK137:PLM137"/>
    <mergeCell ref="PLN137:PLP137"/>
    <mergeCell ref="PLQ137:PLS137"/>
    <mergeCell ref="PLT137:PLV137"/>
    <mergeCell ref="PLW137:PLY137"/>
    <mergeCell ref="POT137:POV137"/>
    <mergeCell ref="POW137:POY137"/>
    <mergeCell ref="POZ137:PPB137"/>
    <mergeCell ref="PPC137:PPE137"/>
    <mergeCell ref="PPF137:PPH137"/>
    <mergeCell ref="PPI137:PPK137"/>
    <mergeCell ref="POB137:POD137"/>
    <mergeCell ref="POE137:POG137"/>
    <mergeCell ref="POH137:POJ137"/>
    <mergeCell ref="POK137:POM137"/>
    <mergeCell ref="PON137:POP137"/>
    <mergeCell ref="POQ137:POS137"/>
    <mergeCell ref="PNJ137:PNL137"/>
    <mergeCell ref="PNM137:PNO137"/>
    <mergeCell ref="PNP137:PNR137"/>
    <mergeCell ref="PNS137:PNU137"/>
    <mergeCell ref="PNV137:PNX137"/>
    <mergeCell ref="PNY137:POA137"/>
    <mergeCell ref="PQV137:PQX137"/>
    <mergeCell ref="PQY137:PRA137"/>
    <mergeCell ref="PRB137:PRD137"/>
    <mergeCell ref="PRE137:PRG137"/>
    <mergeCell ref="PRH137:PRJ137"/>
    <mergeCell ref="PRK137:PRM137"/>
    <mergeCell ref="PQD137:PQF137"/>
    <mergeCell ref="PQG137:PQI137"/>
    <mergeCell ref="PQJ137:PQL137"/>
    <mergeCell ref="PQM137:PQO137"/>
    <mergeCell ref="PQP137:PQR137"/>
    <mergeCell ref="PQS137:PQU137"/>
    <mergeCell ref="PPL137:PPN137"/>
    <mergeCell ref="PPO137:PPQ137"/>
    <mergeCell ref="PPR137:PPT137"/>
    <mergeCell ref="PPU137:PPW137"/>
    <mergeCell ref="PPX137:PPZ137"/>
    <mergeCell ref="PQA137:PQC137"/>
    <mergeCell ref="PSX137:PSZ137"/>
    <mergeCell ref="PTA137:PTC137"/>
    <mergeCell ref="PTD137:PTF137"/>
    <mergeCell ref="PTG137:PTI137"/>
    <mergeCell ref="PTJ137:PTL137"/>
    <mergeCell ref="PTM137:PTO137"/>
    <mergeCell ref="PSF137:PSH137"/>
    <mergeCell ref="PSI137:PSK137"/>
    <mergeCell ref="PSL137:PSN137"/>
    <mergeCell ref="PSO137:PSQ137"/>
    <mergeCell ref="PSR137:PST137"/>
    <mergeCell ref="PSU137:PSW137"/>
    <mergeCell ref="PRN137:PRP137"/>
    <mergeCell ref="PRQ137:PRS137"/>
    <mergeCell ref="PRT137:PRV137"/>
    <mergeCell ref="PRW137:PRY137"/>
    <mergeCell ref="PRZ137:PSB137"/>
    <mergeCell ref="PSC137:PSE137"/>
    <mergeCell ref="PUZ137:PVB137"/>
    <mergeCell ref="PVC137:PVE137"/>
    <mergeCell ref="PVF137:PVH137"/>
    <mergeCell ref="PVI137:PVK137"/>
    <mergeCell ref="PVL137:PVN137"/>
    <mergeCell ref="PVO137:PVQ137"/>
    <mergeCell ref="PUH137:PUJ137"/>
    <mergeCell ref="PUK137:PUM137"/>
    <mergeCell ref="PUN137:PUP137"/>
    <mergeCell ref="PUQ137:PUS137"/>
    <mergeCell ref="PUT137:PUV137"/>
    <mergeCell ref="PUW137:PUY137"/>
    <mergeCell ref="PTP137:PTR137"/>
    <mergeCell ref="PTS137:PTU137"/>
    <mergeCell ref="PTV137:PTX137"/>
    <mergeCell ref="PTY137:PUA137"/>
    <mergeCell ref="PUB137:PUD137"/>
    <mergeCell ref="PUE137:PUG137"/>
    <mergeCell ref="PXB137:PXD137"/>
    <mergeCell ref="PXE137:PXG137"/>
    <mergeCell ref="PXH137:PXJ137"/>
    <mergeCell ref="PXK137:PXM137"/>
    <mergeCell ref="PXN137:PXP137"/>
    <mergeCell ref="PXQ137:PXS137"/>
    <mergeCell ref="PWJ137:PWL137"/>
    <mergeCell ref="PWM137:PWO137"/>
    <mergeCell ref="PWP137:PWR137"/>
    <mergeCell ref="PWS137:PWU137"/>
    <mergeCell ref="PWV137:PWX137"/>
    <mergeCell ref="PWY137:PXA137"/>
    <mergeCell ref="PVR137:PVT137"/>
    <mergeCell ref="PVU137:PVW137"/>
    <mergeCell ref="PVX137:PVZ137"/>
    <mergeCell ref="PWA137:PWC137"/>
    <mergeCell ref="PWD137:PWF137"/>
    <mergeCell ref="PWG137:PWI137"/>
    <mergeCell ref="PZD137:PZF137"/>
    <mergeCell ref="PZG137:PZI137"/>
    <mergeCell ref="PZJ137:PZL137"/>
    <mergeCell ref="PZM137:PZO137"/>
    <mergeCell ref="PZP137:PZR137"/>
    <mergeCell ref="PZS137:PZU137"/>
    <mergeCell ref="PYL137:PYN137"/>
    <mergeCell ref="PYO137:PYQ137"/>
    <mergeCell ref="PYR137:PYT137"/>
    <mergeCell ref="PYU137:PYW137"/>
    <mergeCell ref="PYX137:PYZ137"/>
    <mergeCell ref="PZA137:PZC137"/>
    <mergeCell ref="PXT137:PXV137"/>
    <mergeCell ref="PXW137:PXY137"/>
    <mergeCell ref="PXZ137:PYB137"/>
    <mergeCell ref="PYC137:PYE137"/>
    <mergeCell ref="PYF137:PYH137"/>
    <mergeCell ref="PYI137:PYK137"/>
    <mergeCell ref="QBF137:QBH137"/>
    <mergeCell ref="QBI137:QBK137"/>
    <mergeCell ref="QBL137:QBN137"/>
    <mergeCell ref="QBO137:QBQ137"/>
    <mergeCell ref="QBR137:QBT137"/>
    <mergeCell ref="QBU137:QBW137"/>
    <mergeCell ref="QAN137:QAP137"/>
    <mergeCell ref="QAQ137:QAS137"/>
    <mergeCell ref="QAT137:QAV137"/>
    <mergeCell ref="QAW137:QAY137"/>
    <mergeCell ref="QAZ137:QBB137"/>
    <mergeCell ref="QBC137:QBE137"/>
    <mergeCell ref="PZV137:PZX137"/>
    <mergeCell ref="PZY137:QAA137"/>
    <mergeCell ref="QAB137:QAD137"/>
    <mergeCell ref="QAE137:QAG137"/>
    <mergeCell ref="QAH137:QAJ137"/>
    <mergeCell ref="QAK137:QAM137"/>
    <mergeCell ref="QDH137:QDJ137"/>
    <mergeCell ref="QDK137:QDM137"/>
    <mergeCell ref="QDN137:QDP137"/>
    <mergeCell ref="QDQ137:QDS137"/>
    <mergeCell ref="QDT137:QDV137"/>
    <mergeCell ref="QDW137:QDY137"/>
    <mergeCell ref="QCP137:QCR137"/>
    <mergeCell ref="QCS137:QCU137"/>
    <mergeCell ref="QCV137:QCX137"/>
    <mergeCell ref="QCY137:QDA137"/>
    <mergeCell ref="QDB137:QDD137"/>
    <mergeCell ref="QDE137:QDG137"/>
    <mergeCell ref="QBX137:QBZ137"/>
    <mergeCell ref="QCA137:QCC137"/>
    <mergeCell ref="QCD137:QCF137"/>
    <mergeCell ref="QCG137:QCI137"/>
    <mergeCell ref="QCJ137:QCL137"/>
    <mergeCell ref="QCM137:QCO137"/>
    <mergeCell ref="QFJ137:QFL137"/>
    <mergeCell ref="QFM137:QFO137"/>
    <mergeCell ref="QFP137:QFR137"/>
    <mergeCell ref="QFS137:QFU137"/>
    <mergeCell ref="QFV137:QFX137"/>
    <mergeCell ref="QFY137:QGA137"/>
    <mergeCell ref="QER137:QET137"/>
    <mergeCell ref="QEU137:QEW137"/>
    <mergeCell ref="QEX137:QEZ137"/>
    <mergeCell ref="QFA137:QFC137"/>
    <mergeCell ref="QFD137:QFF137"/>
    <mergeCell ref="QFG137:QFI137"/>
    <mergeCell ref="QDZ137:QEB137"/>
    <mergeCell ref="QEC137:QEE137"/>
    <mergeCell ref="QEF137:QEH137"/>
    <mergeCell ref="QEI137:QEK137"/>
    <mergeCell ref="QEL137:QEN137"/>
    <mergeCell ref="QEO137:QEQ137"/>
    <mergeCell ref="QHL137:QHN137"/>
    <mergeCell ref="QHO137:QHQ137"/>
    <mergeCell ref="QHR137:QHT137"/>
    <mergeCell ref="QHU137:QHW137"/>
    <mergeCell ref="QHX137:QHZ137"/>
    <mergeCell ref="QIA137:QIC137"/>
    <mergeCell ref="QGT137:QGV137"/>
    <mergeCell ref="QGW137:QGY137"/>
    <mergeCell ref="QGZ137:QHB137"/>
    <mergeCell ref="QHC137:QHE137"/>
    <mergeCell ref="QHF137:QHH137"/>
    <mergeCell ref="QHI137:QHK137"/>
    <mergeCell ref="QGB137:QGD137"/>
    <mergeCell ref="QGE137:QGG137"/>
    <mergeCell ref="QGH137:QGJ137"/>
    <mergeCell ref="QGK137:QGM137"/>
    <mergeCell ref="QGN137:QGP137"/>
    <mergeCell ref="QGQ137:QGS137"/>
    <mergeCell ref="QJN137:QJP137"/>
    <mergeCell ref="QJQ137:QJS137"/>
    <mergeCell ref="QJT137:QJV137"/>
    <mergeCell ref="QJW137:QJY137"/>
    <mergeCell ref="QJZ137:QKB137"/>
    <mergeCell ref="QKC137:QKE137"/>
    <mergeCell ref="QIV137:QIX137"/>
    <mergeCell ref="QIY137:QJA137"/>
    <mergeCell ref="QJB137:QJD137"/>
    <mergeCell ref="QJE137:QJG137"/>
    <mergeCell ref="QJH137:QJJ137"/>
    <mergeCell ref="QJK137:QJM137"/>
    <mergeCell ref="QID137:QIF137"/>
    <mergeCell ref="QIG137:QII137"/>
    <mergeCell ref="QIJ137:QIL137"/>
    <mergeCell ref="QIM137:QIO137"/>
    <mergeCell ref="QIP137:QIR137"/>
    <mergeCell ref="QIS137:QIU137"/>
    <mergeCell ref="QLP137:QLR137"/>
    <mergeCell ref="QLS137:QLU137"/>
    <mergeCell ref="QLV137:QLX137"/>
    <mergeCell ref="QLY137:QMA137"/>
    <mergeCell ref="QMB137:QMD137"/>
    <mergeCell ref="QME137:QMG137"/>
    <mergeCell ref="QKX137:QKZ137"/>
    <mergeCell ref="QLA137:QLC137"/>
    <mergeCell ref="QLD137:QLF137"/>
    <mergeCell ref="QLG137:QLI137"/>
    <mergeCell ref="QLJ137:QLL137"/>
    <mergeCell ref="QLM137:QLO137"/>
    <mergeCell ref="QKF137:QKH137"/>
    <mergeCell ref="QKI137:QKK137"/>
    <mergeCell ref="QKL137:QKN137"/>
    <mergeCell ref="QKO137:QKQ137"/>
    <mergeCell ref="QKR137:QKT137"/>
    <mergeCell ref="QKU137:QKW137"/>
    <mergeCell ref="QNR137:QNT137"/>
    <mergeCell ref="QNU137:QNW137"/>
    <mergeCell ref="QNX137:QNZ137"/>
    <mergeCell ref="QOA137:QOC137"/>
    <mergeCell ref="QOD137:QOF137"/>
    <mergeCell ref="QOG137:QOI137"/>
    <mergeCell ref="QMZ137:QNB137"/>
    <mergeCell ref="QNC137:QNE137"/>
    <mergeCell ref="QNF137:QNH137"/>
    <mergeCell ref="QNI137:QNK137"/>
    <mergeCell ref="QNL137:QNN137"/>
    <mergeCell ref="QNO137:QNQ137"/>
    <mergeCell ref="QMH137:QMJ137"/>
    <mergeCell ref="QMK137:QMM137"/>
    <mergeCell ref="QMN137:QMP137"/>
    <mergeCell ref="QMQ137:QMS137"/>
    <mergeCell ref="QMT137:QMV137"/>
    <mergeCell ref="QMW137:QMY137"/>
    <mergeCell ref="QPT137:QPV137"/>
    <mergeCell ref="QPW137:QPY137"/>
    <mergeCell ref="QPZ137:QQB137"/>
    <mergeCell ref="QQC137:QQE137"/>
    <mergeCell ref="QQF137:QQH137"/>
    <mergeCell ref="QQI137:QQK137"/>
    <mergeCell ref="QPB137:QPD137"/>
    <mergeCell ref="QPE137:QPG137"/>
    <mergeCell ref="QPH137:QPJ137"/>
    <mergeCell ref="QPK137:QPM137"/>
    <mergeCell ref="QPN137:QPP137"/>
    <mergeCell ref="QPQ137:QPS137"/>
    <mergeCell ref="QOJ137:QOL137"/>
    <mergeCell ref="QOM137:QOO137"/>
    <mergeCell ref="QOP137:QOR137"/>
    <mergeCell ref="QOS137:QOU137"/>
    <mergeCell ref="QOV137:QOX137"/>
    <mergeCell ref="QOY137:QPA137"/>
    <mergeCell ref="QRV137:QRX137"/>
    <mergeCell ref="QRY137:QSA137"/>
    <mergeCell ref="QSB137:QSD137"/>
    <mergeCell ref="QSE137:QSG137"/>
    <mergeCell ref="QSH137:QSJ137"/>
    <mergeCell ref="QSK137:QSM137"/>
    <mergeCell ref="QRD137:QRF137"/>
    <mergeCell ref="QRG137:QRI137"/>
    <mergeCell ref="QRJ137:QRL137"/>
    <mergeCell ref="QRM137:QRO137"/>
    <mergeCell ref="QRP137:QRR137"/>
    <mergeCell ref="QRS137:QRU137"/>
    <mergeCell ref="QQL137:QQN137"/>
    <mergeCell ref="QQO137:QQQ137"/>
    <mergeCell ref="QQR137:QQT137"/>
    <mergeCell ref="QQU137:QQW137"/>
    <mergeCell ref="QQX137:QQZ137"/>
    <mergeCell ref="QRA137:QRC137"/>
    <mergeCell ref="QTX137:QTZ137"/>
    <mergeCell ref="QUA137:QUC137"/>
    <mergeCell ref="QUD137:QUF137"/>
    <mergeCell ref="QUG137:QUI137"/>
    <mergeCell ref="QUJ137:QUL137"/>
    <mergeCell ref="QUM137:QUO137"/>
    <mergeCell ref="QTF137:QTH137"/>
    <mergeCell ref="QTI137:QTK137"/>
    <mergeCell ref="QTL137:QTN137"/>
    <mergeCell ref="QTO137:QTQ137"/>
    <mergeCell ref="QTR137:QTT137"/>
    <mergeCell ref="QTU137:QTW137"/>
    <mergeCell ref="QSN137:QSP137"/>
    <mergeCell ref="QSQ137:QSS137"/>
    <mergeCell ref="QST137:QSV137"/>
    <mergeCell ref="QSW137:QSY137"/>
    <mergeCell ref="QSZ137:QTB137"/>
    <mergeCell ref="QTC137:QTE137"/>
    <mergeCell ref="QVZ137:QWB137"/>
    <mergeCell ref="QWC137:QWE137"/>
    <mergeCell ref="QWF137:QWH137"/>
    <mergeCell ref="QWI137:QWK137"/>
    <mergeCell ref="QWL137:QWN137"/>
    <mergeCell ref="QWO137:QWQ137"/>
    <mergeCell ref="QVH137:QVJ137"/>
    <mergeCell ref="QVK137:QVM137"/>
    <mergeCell ref="QVN137:QVP137"/>
    <mergeCell ref="QVQ137:QVS137"/>
    <mergeCell ref="QVT137:QVV137"/>
    <mergeCell ref="QVW137:QVY137"/>
    <mergeCell ref="QUP137:QUR137"/>
    <mergeCell ref="QUS137:QUU137"/>
    <mergeCell ref="QUV137:QUX137"/>
    <mergeCell ref="QUY137:QVA137"/>
    <mergeCell ref="QVB137:QVD137"/>
    <mergeCell ref="QVE137:QVG137"/>
    <mergeCell ref="QYB137:QYD137"/>
    <mergeCell ref="QYE137:QYG137"/>
    <mergeCell ref="QYH137:QYJ137"/>
    <mergeCell ref="QYK137:QYM137"/>
    <mergeCell ref="QYN137:QYP137"/>
    <mergeCell ref="QYQ137:QYS137"/>
    <mergeCell ref="QXJ137:QXL137"/>
    <mergeCell ref="QXM137:QXO137"/>
    <mergeCell ref="QXP137:QXR137"/>
    <mergeCell ref="QXS137:QXU137"/>
    <mergeCell ref="QXV137:QXX137"/>
    <mergeCell ref="QXY137:QYA137"/>
    <mergeCell ref="QWR137:QWT137"/>
    <mergeCell ref="QWU137:QWW137"/>
    <mergeCell ref="QWX137:QWZ137"/>
    <mergeCell ref="QXA137:QXC137"/>
    <mergeCell ref="QXD137:QXF137"/>
    <mergeCell ref="QXG137:QXI137"/>
    <mergeCell ref="RAD137:RAF137"/>
    <mergeCell ref="RAG137:RAI137"/>
    <mergeCell ref="RAJ137:RAL137"/>
    <mergeCell ref="RAM137:RAO137"/>
    <mergeCell ref="RAP137:RAR137"/>
    <mergeCell ref="RAS137:RAU137"/>
    <mergeCell ref="QZL137:QZN137"/>
    <mergeCell ref="QZO137:QZQ137"/>
    <mergeCell ref="QZR137:QZT137"/>
    <mergeCell ref="QZU137:QZW137"/>
    <mergeCell ref="QZX137:QZZ137"/>
    <mergeCell ref="RAA137:RAC137"/>
    <mergeCell ref="QYT137:QYV137"/>
    <mergeCell ref="QYW137:QYY137"/>
    <mergeCell ref="QYZ137:QZB137"/>
    <mergeCell ref="QZC137:QZE137"/>
    <mergeCell ref="QZF137:QZH137"/>
    <mergeCell ref="QZI137:QZK137"/>
    <mergeCell ref="RCF137:RCH137"/>
    <mergeCell ref="RCI137:RCK137"/>
    <mergeCell ref="RCL137:RCN137"/>
    <mergeCell ref="RCO137:RCQ137"/>
    <mergeCell ref="RCR137:RCT137"/>
    <mergeCell ref="RCU137:RCW137"/>
    <mergeCell ref="RBN137:RBP137"/>
    <mergeCell ref="RBQ137:RBS137"/>
    <mergeCell ref="RBT137:RBV137"/>
    <mergeCell ref="RBW137:RBY137"/>
    <mergeCell ref="RBZ137:RCB137"/>
    <mergeCell ref="RCC137:RCE137"/>
    <mergeCell ref="RAV137:RAX137"/>
    <mergeCell ref="RAY137:RBA137"/>
    <mergeCell ref="RBB137:RBD137"/>
    <mergeCell ref="RBE137:RBG137"/>
    <mergeCell ref="RBH137:RBJ137"/>
    <mergeCell ref="RBK137:RBM137"/>
    <mergeCell ref="REH137:REJ137"/>
    <mergeCell ref="REK137:REM137"/>
    <mergeCell ref="REN137:REP137"/>
    <mergeCell ref="REQ137:RES137"/>
    <mergeCell ref="RET137:REV137"/>
    <mergeCell ref="REW137:REY137"/>
    <mergeCell ref="RDP137:RDR137"/>
    <mergeCell ref="RDS137:RDU137"/>
    <mergeCell ref="RDV137:RDX137"/>
    <mergeCell ref="RDY137:REA137"/>
    <mergeCell ref="REB137:RED137"/>
    <mergeCell ref="REE137:REG137"/>
    <mergeCell ref="RCX137:RCZ137"/>
    <mergeCell ref="RDA137:RDC137"/>
    <mergeCell ref="RDD137:RDF137"/>
    <mergeCell ref="RDG137:RDI137"/>
    <mergeCell ref="RDJ137:RDL137"/>
    <mergeCell ref="RDM137:RDO137"/>
    <mergeCell ref="RGJ137:RGL137"/>
    <mergeCell ref="RGM137:RGO137"/>
    <mergeCell ref="RGP137:RGR137"/>
    <mergeCell ref="RGS137:RGU137"/>
    <mergeCell ref="RGV137:RGX137"/>
    <mergeCell ref="RGY137:RHA137"/>
    <mergeCell ref="RFR137:RFT137"/>
    <mergeCell ref="RFU137:RFW137"/>
    <mergeCell ref="RFX137:RFZ137"/>
    <mergeCell ref="RGA137:RGC137"/>
    <mergeCell ref="RGD137:RGF137"/>
    <mergeCell ref="RGG137:RGI137"/>
    <mergeCell ref="REZ137:RFB137"/>
    <mergeCell ref="RFC137:RFE137"/>
    <mergeCell ref="RFF137:RFH137"/>
    <mergeCell ref="RFI137:RFK137"/>
    <mergeCell ref="RFL137:RFN137"/>
    <mergeCell ref="RFO137:RFQ137"/>
    <mergeCell ref="RIL137:RIN137"/>
    <mergeCell ref="RIO137:RIQ137"/>
    <mergeCell ref="RIR137:RIT137"/>
    <mergeCell ref="RIU137:RIW137"/>
    <mergeCell ref="RIX137:RIZ137"/>
    <mergeCell ref="RJA137:RJC137"/>
    <mergeCell ref="RHT137:RHV137"/>
    <mergeCell ref="RHW137:RHY137"/>
    <mergeCell ref="RHZ137:RIB137"/>
    <mergeCell ref="RIC137:RIE137"/>
    <mergeCell ref="RIF137:RIH137"/>
    <mergeCell ref="RII137:RIK137"/>
    <mergeCell ref="RHB137:RHD137"/>
    <mergeCell ref="RHE137:RHG137"/>
    <mergeCell ref="RHH137:RHJ137"/>
    <mergeCell ref="RHK137:RHM137"/>
    <mergeCell ref="RHN137:RHP137"/>
    <mergeCell ref="RHQ137:RHS137"/>
    <mergeCell ref="RKN137:RKP137"/>
    <mergeCell ref="RKQ137:RKS137"/>
    <mergeCell ref="RKT137:RKV137"/>
    <mergeCell ref="RKW137:RKY137"/>
    <mergeCell ref="RKZ137:RLB137"/>
    <mergeCell ref="RLC137:RLE137"/>
    <mergeCell ref="RJV137:RJX137"/>
    <mergeCell ref="RJY137:RKA137"/>
    <mergeCell ref="RKB137:RKD137"/>
    <mergeCell ref="RKE137:RKG137"/>
    <mergeCell ref="RKH137:RKJ137"/>
    <mergeCell ref="RKK137:RKM137"/>
    <mergeCell ref="RJD137:RJF137"/>
    <mergeCell ref="RJG137:RJI137"/>
    <mergeCell ref="RJJ137:RJL137"/>
    <mergeCell ref="RJM137:RJO137"/>
    <mergeCell ref="RJP137:RJR137"/>
    <mergeCell ref="RJS137:RJU137"/>
    <mergeCell ref="RMP137:RMR137"/>
    <mergeCell ref="RMS137:RMU137"/>
    <mergeCell ref="RMV137:RMX137"/>
    <mergeCell ref="RMY137:RNA137"/>
    <mergeCell ref="RNB137:RND137"/>
    <mergeCell ref="RNE137:RNG137"/>
    <mergeCell ref="RLX137:RLZ137"/>
    <mergeCell ref="RMA137:RMC137"/>
    <mergeCell ref="RMD137:RMF137"/>
    <mergeCell ref="RMG137:RMI137"/>
    <mergeCell ref="RMJ137:RML137"/>
    <mergeCell ref="RMM137:RMO137"/>
    <mergeCell ref="RLF137:RLH137"/>
    <mergeCell ref="RLI137:RLK137"/>
    <mergeCell ref="RLL137:RLN137"/>
    <mergeCell ref="RLO137:RLQ137"/>
    <mergeCell ref="RLR137:RLT137"/>
    <mergeCell ref="RLU137:RLW137"/>
    <mergeCell ref="ROR137:ROT137"/>
    <mergeCell ref="ROU137:ROW137"/>
    <mergeCell ref="ROX137:ROZ137"/>
    <mergeCell ref="RPA137:RPC137"/>
    <mergeCell ref="RPD137:RPF137"/>
    <mergeCell ref="RPG137:RPI137"/>
    <mergeCell ref="RNZ137:ROB137"/>
    <mergeCell ref="ROC137:ROE137"/>
    <mergeCell ref="ROF137:ROH137"/>
    <mergeCell ref="ROI137:ROK137"/>
    <mergeCell ref="ROL137:RON137"/>
    <mergeCell ref="ROO137:ROQ137"/>
    <mergeCell ref="RNH137:RNJ137"/>
    <mergeCell ref="RNK137:RNM137"/>
    <mergeCell ref="RNN137:RNP137"/>
    <mergeCell ref="RNQ137:RNS137"/>
    <mergeCell ref="RNT137:RNV137"/>
    <mergeCell ref="RNW137:RNY137"/>
    <mergeCell ref="RQT137:RQV137"/>
    <mergeCell ref="RQW137:RQY137"/>
    <mergeCell ref="RQZ137:RRB137"/>
    <mergeCell ref="RRC137:RRE137"/>
    <mergeCell ref="RRF137:RRH137"/>
    <mergeCell ref="RRI137:RRK137"/>
    <mergeCell ref="RQB137:RQD137"/>
    <mergeCell ref="RQE137:RQG137"/>
    <mergeCell ref="RQH137:RQJ137"/>
    <mergeCell ref="RQK137:RQM137"/>
    <mergeCell ref="RQN137:RQP137"/>
    <mergeCell ref="RQQ137:RQS137"/>
    <mergeCell ref="RPJ137:RPL137"/>
    <mergeCell ref="RPM137:RPO137"/>
    <mergeCell ref="RPP137:RPR137"/>
    <mergeCell ref="RPS137:RPU137"/>
    <mergeCell ref="RPV137:RPX137"/>
    <mergeCell ref="RPY137:RQA137"/>
    <mergeCell ref="RSV137:RSX137"/>
    <mergeCell ref="RSY137:RTA137"/>
    <mergeCell ref="RTB137:RTD137"/>
    <mergeCell ref="RTE137:RTG137"/>
    <mergeCell ref="RTH137:RTJ137"/>
    <mergeCell ref="RTK137:RTM137"/>
    <mergeCell ref="RSD137:RSF137"/>
    <mergeCell ref="RSG137:RSI137"/>
    <mergeCell ref="RSJ137:RSL137"/>
    <mergeCell ref="RSM137:RSO137"/>
    <mergeCell ref="RSP137:RSR137"/>
    <mergeCell ref="RSS137:RSU137"/>
    <mergeCell ref="RRL137:RRN137"/>
    <mergeCell ref="RRO137:RRQ137"/>
    <mergeCell ref="RRR137:RRT137"/>
    <mergeCell ref="RRU137:RRW137"/>
    <mergeCell ref="RRX137:RRZ137"/>
    <mergeCell ref="RSA137:RSC137"/>
    <mergeCell ref="RUX137:RUZ137"/>
    <mergeCell ref="RVA137:RVC137"/>
    <mergeCell ref="RVD137:RVF137"/>
    <mergeCell ref="RVG137:RVI137"/>
    <mergeCell ref="RVJ137:RVL137"/>
    <mergeCell ref="RVM137:RVO137"/>
    <mergeCell ref="RUF137:RUH137"/>
    <mergeCell ref="RUI137:RUK137"/>
    <mergeCell ref="RUL137:RUN137"/>
    <mergeCell ref="RUO137:RUQ137"/>
    <mergeCell ref="RUR137:RUT137"/>
    <mergeCell ref="RUU137:RUW137"/>
    <mergeCell ref="RTN137:RTP137"/>
    <mergeCell ref="RTQ137:RTS137"/>
    <mergeCell ref="RTT137:RTV137"/>
    <mergeCell ref="RTW137:RTY137"/>
    <mergeCell ref="RTZ137:RUB137"/>
    <mergeCell ref="RUC137:RUE137"/>
    <mergeCell ref="RWZ137:RXB137"/>
    <mergeCell ref="RXC137:RXE137"/>
    <mergeCell ref="RXF137:RXH137"/>
    <mergeCell ref="RXI137:RXK137"/>
    <mergeCell ref="RXL137:RXN137"/>
    <mergeCell ref="RXO137:RXQ137"/>
    <mergeCell ref="RWH137:RWJ137"/>
    <mergeCell ref="RWK137:RWM137"/>
    <mergeCell ref="RWN137:RWP137"/>
    <mergeCell ref="RWQ137:RWS137"/>
    <mergeCell ref="RWT137:RWV137"/>
    <mergeCell ref="RWW137:RWY137"/>
    <mergeCell ref="RVP137:RVR137"/>
    <mergeCell ref="RVS137:RVU137"/>
    <mergeCell ref="RVV137:RVX137"/>
    <mergeCell ref="RVY137:RWA137"/>
    <mergeCell ref="RWB137:RWD137"/>
    <mergeCell ref="RWE137:RWG137"/>
    <mergeCell ref="RZB137:RZD137"/>
    <mergeCell ref="RZE137:RZG137"/>
    <mergeCell ref="RZH137:RZJ137"/>
    <mergeCell ref="RZK137:RZM137"/>
    <mergeCell ref="RZN137:RZP137"/>
    <mergeCell ref="RZQ137:RZS137"/>
    <mergeCell ref="RYJ137:RYL137"/>
    <mergeCell ref="RYM137:RYO137"/>
    <mergeCell ref="RYP137:RYR137"/>
    <mergeCell ref="RYS137:RYU137"/>
    <mergeCell ref="RYV137:RYX137"/>
    <mergeCell ref="RYY137:RZA137"/>
    <mergeCell ref="RXR137:RXT137"/>
    <mergeCell ref="RXU137:RXW137"/>
    <mergeCell ref="RXX137:RXZ137"/>
    <mergeCell ref="RYA137:RYC137"/>
    <mergeCell ref="RYD137:RYF137"/>
    <mergeCell ref="RYG137:RYI137"/>
    <mergeCell ref="SBD137:SBF137"/>
    <mergeCell ref="SBG137:SBI137"/>
    <mergeCell ref="SBJ137:SBL137"/>
    <mergeCell ref="SBM137:SBO137"/>
    <mergeCell ref="SBP137:SBR137"/>
    <mergeCell ref="SBS137:SBU137"/>
    <mergeCell ref="SAL137:SAN137"/>
    <mergeCell ref="SAO137:SAQ137"/>
    <mergeCell ref="SAR137:SAT137"/>
    <mergeCell ref="SAU137:SAW137"/>
    <mergeCell ref="SAX137:SAZ137"/>
    <mergeCell ref="SBA137:SBC137"/>
    <mergeCell ref="RZT137:RZV137"/>
    <mergeCell ref="RZW137:RZY137"/>
    <mergeCell ref="RZZ137:SAB137"/>
    <mergeCell ref="SAC137:SAE137"/>
    <mergeCell ref="SAF137:SAH137"/>
    <mergeCell ref="SAI137:SAK137"/>
    <mergeCell ref="SDF137:SDH137"/>
    <mergeCell ref="SDI137:SDK137"/>
    <mergeCell ref="SDL137:SDN137"/>
    <mergeCell ref="SDO137:SDQ137"/>
    <mergeCell ref="SDR137:SDT137"/>
    <mergeCell ref="SDU137:SDW137"/>
    <mergeCell ref="SCN137:SCP137"/>
    <mergeCell ref="SCQ137:SCS137"/>
    <mergeCell ref="SCT137:SCV137"/>
    <mergeCell ref="SCW137:SCY137"/>
    <mergeCell ref="SCZ137:SDB137"/>
    <mergeCell ref="SDC137:SDE137"/>
    <mergeCell ref="SBV137:SBX137"/>
    <mergeCell ref="SBY137:SCA137"/>
    <mergeCell ref="SCB137:SCD137"/>
    <mergeCell ref="SCE137:SCG137"/>
    <mergeCell ref="SCH137:SCJ137"/>
    <mergeCell ref="SCK137:SCM137"/>
    <mergeCell ref="SFH137:SFJ137"/>
    <mergeCell ref="SFK137:SFM137"/>
    <mergeCell ref="SFN137:SFP137"/>
    <mergeCell ref="SFQ137:SFS137"/>
    <mergeCell ref="SFT137:SFV137"/>
    <mergeCell ref="SFW137:SFY137"/>
    <mergeCell ref="SEP137:SER137"/>
    <mergeCell ref="SES137:SEU137"/>
    <mergeCell ref="SEV137:SEX137"/>
    <mergeCell ref="SEY137:SFA137"/>
    <mergeCell ref="SFB137:SFD137"/>
    <mergeCell ref="SFE137:SFG137"/>
    <mergeCell ref="SDX137:SDZ137"/>
    <mergeCell ref="SEA137:SEC137"/>
    <mergeCell ref="SED137:SEF137"/>
    <mergeCell ref="SEG137:SEI137"/>
    <mergeCell ref="SEJ137:SEL137"/>
    <mergeCell ref="SEM137:SEO137"/>
    <mergeCell ref="SHJ137:SHL137"/>
    <mergeCell ref="SHM137:SHO137"/>
    <mergeCell ref="SHP137:SHR137"/>
    <mergeCell ref="SHS137:SHU137"/>
    <mergeCell ref="SHV137:SHX137"/>
    <mergeCell ref="SHY137:SIA137"/>
    <mergeCell ref="SGR137:SGT137"/>
    <mergeCell ref="SGU137:SGW137"/>
    <mergeCell ref="SGX137:SGZ137"/>
    <mergeCell ref="SHA137:SHC137"/>
    <mergeCell ref="SHD137:SHF137"/>
    <mergeCell ref="SHG137:SHI137"/>
    <mergeCell ref="SFZ137:SGB137"/>
    <mergeCell ref="SGC137:SGE137"/>
    <mergeCell ref="SGF137:SGH137"/>
    <mergeCell ref="SGI137:SGK137"/>
    <mergeCell ref="SGL137:SGN137"/>
    <mergeCell ref="SGO137:SGQ137"/>
    <mergeCell ref="SJL137:SJN137"/>
    <mergeCell ref="SJO137:SJQ137"/>
    <mergeCell ref="SJR137:SJT137"/>
    <mergeCell ref="SJU137:SJW137"/>
    <mergeCell ref="SJX137:SJZ137"/>
    <mergeCell ref="SKA137:SKC137"/>
    <mergeCell ref="SIT137:SIV137"/>
    <mergeCell ref="SIW137:SIY137"/>
    <mergeCell ref="SIZ137:SJB137"/>
    <mergeCell ref="SJC137:SJE137"/>
    <mergeCell ref="SJF137:SJH137"/>
    <mergeCell ref="SJI137:SJK137"/>
    <mergeCell ref="SIB137:SID137"/>
    <mergeCell ref="SIE137:SIG137"/>
    <mergeCell ref="SIH137:SIJ137"/>
    <mergeCell ref="SIK137:SIM137"/>
    <mergeCell ref="SIN137:SIP137"/>
    <mergeCell ref="SIQ137:SIS137"/>
    <mergeCell ref="SLN137:SLP137"/>
    <mergeCell ref="SLQ137:SLS137"/>
    <mergeCell ref="SLT137:SLV137"/>
    <mergeCell ref="SLW137:SLY137"/>
    <mergeCell ref="SLZ137:SMB137"/>
    <mergeCell ref="SMC137:SME137"/>
    <mergeCell ref="SKV137:SKX137"/>
    <mergeCell ref="SKY137:SLA137"/>
    <mergeCell ref="SLB137:SLD137"/>
    <mergeCell ref="SLE137:SLG137"/>
    <mergeCell ref="SLH137:SLJ137"/>
    <mergeCell ref="SLK137:SLM137"/>
    <mergeCell ref="SKD137:SKF137"/>
    <mergeCell ref="SKG137:SKI137"/>
    <mergeCell ref="SKJ137:SKL137"/>
    <mergeCell ref="SKM137:SKO137"/>
    <mergeCell ref="SKP137:SKR137"/>
    <mergeCell ref="SKS137:SKU137"/>
    <mergeCell ref="SNP137:SNR137"/>
    <mergeCell ref="SNS137:SNU137"/>
    <mergeCell ref="SNV137:SNX137"/>
    <mergeCell ref="SNY137:SOA137"/>
    <mergeCell ref="SOB137:SOD137"/>
    <mergeCell ref="SOE137:SOG137"/>
    <mergeCell ref="SMX137:SMZ137"/>
    <mergeCell ref="SNA137:SNC137"/>
    <mergeCell ref="SND137:SNF137"/>
    <mergeCell ref="SNG137:SNI137"/>
    <mergeCell ref="SNJ137:SNL137"/>
    <mergeCell ref="SNM137:SNO137"/>
    <mergeCell ref="SMF137:SMH137"/>
    <mergeCell ref="SMI137:SMK137"/>
    <mergeCell ref="SML137:SMN137"/>
    <mergeCell ref="SMO137:SMQ137"/>
    <mergeCell ref="SMR137:SMT137"/>
    <mergeCell ref="SMU137:SMW137"/>
    <mergeCell ref="SPR137:SPT137"/>
    <mergeCell ref="SPU137:SPW137"/>
    <mergeCell ref="SPX137:SPZ137"/>
    <mergeCell ref="SQA137:SQC137"/>
    <mergeCell ref="SQD137:SQF137"/>
    <mergeCell ref="SQG137:SQI137"/>
    <mergeCell ref="SOZ137:SPB137"/>
    <mergeCell ref="SPC137:SPE137"/>
    <mergeCell ref="SPF137:SPH137"/>
    <mergeCell ref="SPI137:SPK137"/>
    <mergeCell ref="SPL137:SPN137"/>
    <mergeCell ref="SPO137:SPQ137"/>
    <mergeCell ref="SOH137:SOJ137"/>
    <mergeCell ref="SOK137:SOM137"/>
    <mergeCell ref="SON137:SOP137"/>
    <mergeCell ref="SOQ137:SOS137"/>
    <mergeCell ref="SOT137:SOV137"/>
    <mergeCell ref="SOW137:SOY137"/>
    <mergeCell ref="SRT137:SRV137"/>
    <mergeCell ref="SRW137:SRY137"/>
    <mergeCell ref="SRZ137:SSB137"/>
    <mergeCell ref="SSC137:SSE137"/>
    <mergeCell ref="SSF137:SSH137"/>
    <mergeCell ref="SSI137:SSK137"/>
    <mergeCell ref="SRB137:SRD137"/>
    <mergeCell ref="SRE137:SRG137"/>
    <mergeCell ref="SRH137:SRJ137"/>
    <mergeCell ref="SRK137:SRM137"/>
    <mergeCell ref="SRN137:SRP137"/>
    <mergeCell ref="SRQ137:SRS137"/>
    <mergeCell ref="SQJ137:SQL137"/>
    <mergeCell ref="SQM137:SQO137"/>
    <mergeCell ref="SQP137:SQR137"/>
    <mergeCell ref="SQS137:SQU137"/>
    <mergeCell ref="SQV137:SQX137"/>
    <mergeCell ref="SQY137:SRA137"/>
    <mergeCell ref="STV137:STX137"/>
    <mergeCell ref="STY137:SUA137"/>
    <mergeCell ref="SUB137:SUD137"/>
    <mergeCell ref="SUE137:SUG137"/>
    <mergeCell ref="SUH137:SUJ137"/>
    <mergeCell ref="SUK137:SUM137"/>
    <mergeCell ref="STD137:STF137"/>
    <mergeCell ref="STG137:STI137"/>
    <mergeCell ref="STJ137:STL137"/>
    <mergeCell ref="STM137:STO137"/>
    <mergeCell ref="STP137:STR137"/>
    <mergeCell ref="STS137:STU137"/>
    <mergeCell ref="SSL137:SSN137"/>
    <mergeCell ref="SSO137:SSQ137"/>
    <mergeCell ref="SSR137:SST137"/>
    <mergeCell ref="SSU137:SSW137"/>
    <mergeCell ref="SSX137:SSZ137"/>
    <mergeCell ref="STA137:STC137"/>
    <mergeCell ref="SVX137:SVZ137"/>
    <mergeCell ref="SWA137:SWC137"/>
    <mergeCell ref="SWD137:SWF137"/>
    <mergeCell ref="SWG137:SWI137"/>
    <mergeCell ref="SWJ137:SWL137"/>
    <mergeCell ref="SWM137:SWO137"/>
    <mergeCell ref="SVF137:SVH137"/>
    <mergeCell ref="SVI137:SVK137"/>
    <mergeCell ref="SVL137:SVN137"/>
    <mergeCell ref="SVO137:SVQ137"/>
    <mergeCell ref="SVR137:SVT137"/>
    <mergeCell ref="SVU137:SVW137"/>
    <mergeCell ref="SUN137:SUP137"/>
    <mergeCell ref="SUQ137:SUS137"/>
    <mergeCell ref="SUT137:SUV137"/>
    <mergeCell ref="SUW137:SUY137"/>
    <mergeCell ref="SUZ137:SVB137"/>
    <mergeCell ref="SVC137:SVE137"/>
    <mergeCell ref="SXZ137:SYB137"/>
    <mergeCell ref="SYC137:SYE137"/>
    <mergeCell ref="SYF137:SYH137"/>
    <mergeCell ref="SYI137:SYK137"/>
    <mergeCell ref="SYL137:SYN137"/>
    <mergeCell ref="SYO137:SYQ137"/>
    <mergeCell ref="SXH137:SXJ137"/>
    <mergeCell ref="SXK137:SXM137"/>
    <mergeCell ref="SXN137:SXP137"/>
    <mergeCell ref="SXQ137:SXS137"/>
    <mergeCell ref="SXT137:SXV137"/>
    <mergeCell ref="SXW137:SXY137"/>
    <mergeCell ref="SWP137:SWR137"/>
    <mergeCell ref="SWS137:SWU137"/>
    <mergeCell ref="SWV137:SWX137"/>
    <mergeCell ref="SWY137:SXA137"/>
    <mergeCell ref="SXB137:SXD137"/>
    <mergeCell ref="SXE137:SXG137"/>
    <mergeCell ref="TAB137:TAD137"/>
    <mergeCell ref="TAE137:TAG137"/>
    <mergeCell ref="TAH137:TAJ137"/>
    <mergeCell ref="TAK137:TAM137"/>
    <mergeCell ref="TAN137:TAP137"/>
    <mergeCell ref="TAQ137:TAS137"/>
    <mergeCell ref="SZJ137:SZL137"/>
    <mergeCell ref="SZM137:SZO137"/>
    <mergeCell ref="SZP137:SZR137"/>
    <mergeCell ref="SZS137:SZU137"/>
    <mergeCell ref="SZV137:SZX137"/>
    <mergeCell ref="SZY137:TAA137"/>
    <mergeCell ref="SYR137:SYT137"/>
    <mergeCell ref="SYU137:SYW137"/>
    <mergeCell ref="SYX137:SYZ137"/>
    <mergeCell ref="SZA137:SZC137"/>
    <mergeCell ref="SZD137:SZF137"/>
    <mergeCell ref="SZG137:SZI137"/>
    <mergeCell ref="TCD137:TCF137"/>
    <mergeCell ref="TCG137:TCI137"/>
    <mergeCell ref="TCJ137:TCL137"/>
    <mergeCell ref="TCM137:TCO137"/>
    <mergeCell ref="TCP137:TCR137"/>
    <mergeCell ref="TCS137:TCU137"/>
    <mergeCell ref="TBL137:TBN137"/>
    <mergeCell ref="TBO137:TBQ137"/>
    <mergeCell ref="TBR137:TBT137"/>
    <mergeCell ref="TBU137:TBW137"/>
    <mergeCell ref="TBX137:TBZ137"/>
    <mergeCell ref="TCA137:TCC137"/>
    <mergeCell ref="TAT137:TAV137"/>
    <mergeCell ref="TAW137:TAY137"/>
    <mergeCell ref="TAZ137:TBB137"/>
    <mergeCell ref="TBC137:TBE137"/>
    <mergeCell ref="TBF137:TBH137"/>
    <mergeCell ref="TBI137:TBK137"/>
    <mergeCell ref="TEF137:TEH137"/>
    <mergeCell ref="TEI137:TEK137"/>
    <mergeCell ref="TEL137:TEN137"/>
    <mergeCell ref="TEO137:TEQ137"/>
    <mergeCell ref="TER137:TET137"/>
    <mergeCell ref="TEU137:TEW137"/>
    <mergeCell ref="TDN137:TDP137"/>
    <mergeCell ref="TDQ137:TDS137"/>
    <mergeCell ref="TDT137:TDV137"/>
    <mergeCell ref="TDW137:TDY137"/>
    <mergeCell ref="TDZ137:TEB137"/>
    <mergeCell ref="TEC137:TEE137"/>
    <mergeCell ref="TCV137:TCX137"/>
    <mergeCell ref="TCY137:TDA137"/>
    <mergeCell ref="TDB137:TDD137"/>
    <mergeCell ref="TDE137:TDG137"/>
    <mergeCell ref="TDH137:TDJ137"/>
    <mergeCell ref="TDK137:TDM137"/>
    <mergeCell ref="TGH137:TGJ137"/>
    <mergeCell ref="TGK137:TGM137"/>
    <mergeCell ref="TGN137:TGP137"/>
    <mergeCell ref="TGQ137:TGS137"/>
    <mergeCell ref="TGT137:TGV137"/>
    <mergeCell ref="TGW137:TGY137"/>
    <mergeCell ref="TFP137:TFR137"/>
    <mergeCell ref="TFS137:TFU137"/>
    <mergeCell ref="TFV137:TFX137"/>
    <mergeCell ref="TFY137:TGA137"/>
    <mergeCell ref="TGB137:TGD137"/>
    <mergeCell ref="TGE137:TGG137"/>
    <mergeCell ref="TEX137:TEZ137"/>
    <mergeCell ref="TFA137:TFC137"/>
    <mergeCell ref="TFD137:TFF137"/>
    <mergeCell ref="TFG137:TFI137"/>
    <mergeCell ref="TFJ137:TFL137"/>
    <mergeCell ref="TFM137:TFO137"/>
    <mergeCell ref="TIJ137:TIL137"/>
    <mergeCell ref="TIM137:TIO137"/>
    <mergeCell ref="TIP137:TIR137"/>
    <mergeCell ref="TIS137:TIU137"/>
    <mergeCell ref="TIV137:TIX137"/>
    <mergeCell ref="TIY137:TJA137"/>
    <mergeCell ref="THR137:THT137"/>
    <mergeCell ref="THU137:THW137"/>
    <mergeCell ref="THX137:THZ137"/>
    <mergeCell ref="TIA137:TIC137"/>
    <mergeCell ref="TID137:TIF137"/>
    <mergeCell ref="TIG137:TII137"/>
    <mergeCell ref="TGZ137:THB137"/>
    <mergeCell ref="THC137:THE137"/>
    <mergeCell ref="THF137:THH137"/>
    <mergeCell ref="THI137:THK137"/>
    <mergeCell ref="THL137:THN137"/>
    <mergeCell ref="THO137:THQ137"/>
    <mergeCell ref="TKL137:TKN137"/>
    <mergeCell ref="TKO137:TKQ137"/>
    <mergeCell ref="TKR137:TKT137"/>
    <mergeCell ref="TKU137:TKW137"/>
    <mergeCell ref="TKX137:TKZ137"/>
    <mergeCell ref="TLA137:TLC137"/>
    <mergeCell ref="TJT137:TJV137"/>
    <mergeCell ref="TJW137:TJY137"/>
    <mergeCell ref="TJZ137:TKB137"/>
    <mergeCell ref="TKC137:TKE137"/>
    <mergeCell ref="TKF137:TKH137"/>
    <mergeCell ref="TKI137:TKK137"/>
    <mergeCell ref="TJB137:TJD137"/>
    <mergeCell ref="TJE137:TJG137"/>
    <mergeCell ref="TJH137:TJJ137"/>
    <mergeCell ref="TJK137:TJM137"/>
    <mergeCell ref="TJN137:TJP137"/>
    <mergeCell ref="TJQ137:TJS137"/>
    <mergeCell ref="TMN137:TMP137"/>
    <mergeCell ref="TMQ137:TMS137"/>
    <mergeCell ref="TMT137:TMV137"/>
    <mergeCell ref="TMW137:TMY137"/>
    <mergeCell ref="TMZ137:TNB137"/>
    <mergeCell ref="TNC137:TNE137"/>
    <mergeCell ref="TLV137:TLX137"/>
    <mergeCell ref="TLY137:TMA137"/>
    <mergeCell ref="TMB137:TMD137"/>
    <mergeCell ref="TME137:TMG137"/>
    <mergeCell ref="TMH137:TMJ137"/>
    <mergeCell ref="TMK137:TMM137"/>
    <mergeCell ref="TLD137:TLF137"/>
    <mergeCell ref="TLG137:TLI137"/>
    <mergeCell ref="TLJ137:TLL137"/>
    <mergeCell ref="TLM137:TLO137"/>
    <mergeCell ref="TLP137:TLR137"/>
    <mergeCell ref="TLS137:TLU137"/>
    <mergeCell ref="TOP137:TOR137"/>
    <mergeCell ref="TOS137:TOU137"/>
    <mergeCell ref="TOV137:TOX137"/>
    <mergeCell ref="TOY137:TPA137"/>
    <mergeCell ref="TPB137:TPD137"/>
    <mergeCell ref="TPE137:TPG137"/>
    <mergeCell ref="TNX137:TNZ137"/>
    <mergeCell ref="TOA137:TOC137"/>
    <mergeCell ref="TOD137:TOF137"/>
    <mergeCell ref="TOG137:TOI137"/>
    <mergeCell ref="TOJ137:TOL137"/>
    <mergeCell ref="TOM137:TOO137"/>
    <mergeCell ref="TNF137:TNH137"/>
    <mergeCell ref="TNI137:TNK137"/>
    <mergeCell ref="TNL137:TNN137"/>
    <mergeCell ref="TNO137:TNQ137"/>
    <mergeCell ref="TNR137:TNT137"/>
    <mergeCell ref="TNU137:TNW137"/>
    <mergeCell ref="TQR137:TQT137"/>
    <mergeCell ref="TQU137:TQW137"/>
    <mergeCell ref="TQX137:TQZ137"/>
    <mergeCell ref="TRA137:TRC137"/>
    <mergeCell ref="TRD137:TRF137"/>
    <mergeCell ref="TRG137:TRI137"/>
    <mergeCell ref="TPZ137:TQB137"/>
    <mergeCell ref="TQC137:TQE137"/>
    <mergeCell ref="TQF137:TQH137"/>
    <mergeCell ref="TQI137:TQK137"/>
    <mergeCell ref="TQL137:TQN137"/>
    <mergeCell ref="TQO137:TQQ137"/>
    <mergeCell ref="TPH137:TPJ137"/>
    <mergeCell ref="TPK137:TPM137"/>
    <mergeCell ref="TPN137:TPP137"/>
    <mergeCell ref="TPQ137:TPS137"/>
    <mergeCell ref="TPT137:TPV137"/>
    <mergeCell ref="TPW137:TPY137"/>
    <mergeCell ref="TST137:TSV137"/>
    <mergeCell ref="TSW137:TSY137"/>
    <mergeCell ref="TSZ137:TTB137"/>
    <mergeCell ref="TTC137:TTE137"/>
    <mergeCell ref="TTF137:TTH137"/>
    <mergeCell ref="TTI137:TTK137"/>
    <mergeCell ref="TSB137:TSD137"/>
    <mergeCell ref="TSE137:TSG137"/>
    <mergeCell ref="TSH137:TSJ137"/>
    <mergeCell ref="TSK137:TSM137"/>
    <mergeCell ref="TSN137:TSP137"/>
    <mergeCell ref="TSQ137:TSS137"/>
    <mergeCell ref="TRJ137:TRL137"/>
    <mergeCell ref="TRM137:TRO137"/>
    <mergeCell ref="TRP137:TRR137"/>
    <mergeCell ref="TRS137:TRU137"/>
    <mergeCell ref="TRV137:TRX137"/>
    <mergeCell ref="TRY137:TSA137"/>
    <mergeCell ref="TUV137:TUX137"/>
    <mergeCell ref="TUY137:TVA137"/>
    <mergeCell ref="TVB137:TVD137"/>
    <mergeCell ref="TVE137:TVG137"/>
    <mergeCell ref="TVH137:TVJ137"/>
    <mergeCell ref="TVK137:TVM137"/>
    <mergeCell ref="TUD137:TUF137"/>
    <mergeCell ref="TUG137:TUI137"/>
    <mergeCell ref="TUJ137:TUL137"/>
    <mergeCell ref="TUM137:TUO137"/>
    <mergeCell ref="TUP137:TUR137"/>
    <mergeCell ref="TUS137:TUU137"/>
    <mergeCell ref="TTL137:TTN137"/>
    <mergeCell ref="TTO137:TTQ137"/>
    <mergeCell ref="TTR137:TTT137"/>
    <mergeCell ref="TTU137:TTW137"/>
    <mergeCell ref="TTX137:TTZ137"/>
    <mergeCell ref="TUA137:TUC137"/>
    <mergeCell ref="TWX137:TWZ137"/>
    <mergeCell ref="TXA137:TXC137"/>
    <mergeCell ref="TXD137:TXF137"/>
    <mergeCell ref="TXG137:TXI137"/>
    <mergeCell ref="TXJ137:TXL137"/>
    <mergeCell ref="TXM137:TXO137"/>
    <mergeCell ref="TWF137:TWH137"/>
    <mergeCell ref="TWI137:TWK137"/>
    <mergeCell ref="TWL137:TWN137"/>
    <mergeCell ref="TWO137:TWQ137"/>
    <mergeCell ref="TWR137:TWT137"/>
    <mergeCell ref="TWU137:TWW137"/>
    <mergeCell ref="TVN137:TVP137"/>
    <mergeCell ref="TVQ137:TVS137"/>
    <mergeCell ref="TVT137:TVV137"/>
    <mergeCell ref="TVW137:TVY137"/>
    <mergeCell ref="TVZ137:TWB137"/>
    <mergeCell ref="TWC137:TWE137"/>
    <mergeCell ref="TYZ137:TZB137"/>
    <mergeCell ref="TZC137:TZE137"/>
    <mergeCell ref="TZF137:TZH137"/>
    <mergeCell ref="TZI137:TZK137"/>
    <mergeCell ref="TZL137:TZN137"/>
    <mergeCell ref="TZO137:TZQ137"/>
    <mergeCell ref="TYH137:TYJ137"/>
    <mergeCell ref="TYK137:TYM137"/>
    <mergeCell ref="TYN137:TYP137"/>
    <mergeCell ref="TYQ137:TYS137"/>
    <mergeCell ref="TYT137:TYV137"/>
    <mergeCell ref="TYW137:TYY137"/>
    <mergeCell ref="TXP137:TXR137"/>
    <mergeCell ref="TXS137:TXU137"/>
    <mergeCell ref="TXV137:TXX137"/>
    <mergeCell ref="TXY137:TYA137"/>
    <mergeCell ref="TYB137:TYD137"/>
    <mergeCell ref="TYE137:TYG137"/>
    <mergeCell ref="UBB137:UBD137"/>
    <mergeCell ref="UBE137:UBG137"/>
    <mergeCell ref="UBH137:UBJ137"/>
    <mergeCell ref="UBK137:UBM137"/>
    <mergeCell ref="UBN137:UBP137"/>
    <mergeCell ref="UBQ137:UBS137"/>
    <mergeCell ref="UAJ137:UAL137"/>
    <mergeCell ref="UAM137:UAO137"/>
    <mergeCell ref="UAP137:UAR137"/>
    <mergeCell ref="UAS137:UAU137"/>
    <mergeCell ref="UAV137:UAX137"/>
    <mergeCell ref="UAY137:UBA137"/>
    <mergeCell ref="TZR137:TZT137"/>
    <mergeCell ref="TZU137:TZW137"/>
    <mergeCell ref="TZX137:TZZ137"/>
    <mergeCell ref="UAA137:UAC137"/>
    <mergeCell ref="UAD137:UAF137"/>
    <mergeCell ref="UAG137:UAI137"/>
    <mergeCell ref="UDD137:UDF137"/>
    <mergeCell ref="UDG137:UDI137"/>
    <mergeCell ref="UDJ137:UDL137"/>
    <mergeCell ref="UDM137:UDO137"/>
    <mergeCell ref="UDP137:UDR137"/>
    <mergeCell ref="UDS137:UDU137"/>
    <mergeCell ref="UCL137:UCN137"/>
    <mergeCell ref="UCO137:UCQ137"/>
    <mergeCell ref="UCR137:UCT137"/>
    <mergeCell ref="UCU137:UCW137"/>
    <mergeCell ref="UCX137:UCZ137"/>
    <mergeCell ref="UDA137:UDC137"/>
    <mergeCell ref="UBT137:UBV137"/>
    <mergeCell ref="UBW137:UBY137"/>
    <mergeCell ref="UBZ137:UCB137"/>
    <mergeCell ref="UCC137:UCE137"/>
    <mergeCell ref="UCF137:UCH137"/>
    <mergeCell ref="UCI137:UCK137"/>
    <mergeCell ref="UFF137:UFH137"/>
    <mergeCell ref="UFI137:UFK137"/>
    <mergeCell ref="UFL137:UFN137"/>
    <mergeCell ref="UFO137:UFQ137"/>
    <mergeCell ref="UFR137:UFT137"/>
    <mergeCell ref="UFU137:UFW137"/>
    <mergeCell ref="UEN137:UEP137"/>
    <mergeCell ref="UEQ137:UES137"/>
    <mergeCell ref="UET137:UEV137"/>
    <mergeCell ref="UEW137:UEY137"/>
    <mergeCell ref="UEZ137:UFB137"/>
    <mergeCell ref="UFC137:UFE137"/>
    <mergeCell ref="UDV137:UDX137"/>
    <mergeCell ref="UDY137:UEA137"/>
    <mergeCell ref="UEB137:UED137"/>
    <mergeCell ref="UEE137:UEG137"/>
    <mergeCell ref="UEH137:UEJ137"/>
    <mergeCell ref="UEK137:UEM137"/>
    <mergeCell ref="UHH137:UHJ137"/>
    <mergeCell ref="UHK137:UHM137"/>
    <mergeCell ref="UHN137:UHP137"/>
    <mergeCell ref="UHQ137:UHS137"/>
    <mergeCell ref="UHT137:UHV137"/>
    <mergeCell ref="UHW137:UHY137"/>
    <mergeCell ref="UGP137:UGR137"/>
    <mergeCell ref="UGS137:UGU137"/>
    <mergeCell ref="UGV137:UGX137"/>
    <mergeCell ref="UGY137:UHA137"/>
    <mergeCell ref="UHB137:UHD137"/>
    <mergeCell ref="UHE137:UHG137"/>
    <mergeCell ref="UFX137:UFZ137"/>
    <mergeCell ref="UGA137:UGC137"/>
    <mergeCell ref="UGD137:UGF137"/>
    <mergeCell ref="UGG137:UGI137"/>
    <mergeCell ref="UGJ137:UGL137"/>
    <mergeCell ref="UGM137:UGO137"/>
    <mergeCell ref="UJJ137:UJL137"/>
    <mergeCell ref="UJM137:UJO137"/>
    <mergeCell ref="UJP137:UJR137"/>
    <mergeCell ref="UJS137:UJU137"/>
    <mergeCell ref="UJV137:UJX137"/>
    <mergeCell ref="UJY137:UKA137"/>
    <mergeCell ref="UIR137:UIT137"/>
    <mergeCell ref="UIU137:UIW137"/>
    <mergeCell ref="UIX137:UIZ137"/>
    <mergeCell ref="UJA137:UJC137"/>
    <mergeCell ref="UJD137:UJF137"/>
    <mergeCell ref="UJG137:UJI137"/>
    <mergeCell ref="UHZ137:UIB137"/>
    <mergeCell ref="UIC137:UIE137"/>
    <mergeCell ref="UIF137:UIH137"/>
    <mergeCell ref="UII137:UIK137"/>
    <mergeCell ref="UIL137:UIN137"/>
    <mergeCell ref="UIO137:UIQ137"/>
    <mergeCell ref="ULL137:ULN137"/>
    <mergeCell ref="ULO137:ULQ137"/>
    <mergeCell ref="ULR137:ULT137"/>
    <mergeCell ref="ULU137:ULW137"/>
    <mergeCell ref="ULX137:ULZ137"/>
    <mergeCell ref="UMA137:UMC137"/>
    <mergeCell ref="UKT137:UKV137"/>
    <mergeCell ref="UKW137:UKY137"/>
    <mergeCell ref="UKZ137:ULB137"/>
    <mergeCell ref="ULC137:ULE137"/>
    <mergeCell ref="ULF137:ULH137"/>
    <mergeCell ref="ULI137:ULK137"/>
    <mergeCell ref="UKB137:UKD137"/>
    <mergeCell ref="UKE137:UKG137"/>
    <mergeCell ref="UKH137:UKJ137"/>
    <mergeCell ref="UKK137:UKM137"/>
    <mergeCell ref="UKN137:UKP137"/>
    <mergeCell ref="UKQ137:UKS137"/>
    <mergeCell ref="UNN137:UNP137"/>
    <mergeCell ref="UNQ137:UNS137"/>
    <mergeCell ref="UNT137:UNV137"/>
    <mergeCell ref="UNW137:UNY137"/>
    <mergeCell ref="UNZ137:UOB137"/>
    <mergeCell ref="UOC137:UOE137"/>
    <mergeCell ref="UMV137:UMX137"/>
    <mergeCell ref="UMY137:UNA137"/>
    <mergeCell ref="UNB137:UND137"/>
    <mergeCell ref="UNE137:UNG137"/>
    <mergeCell ref="UNH137:UNJ137"/>
    <mergeCell ref="UNK137:UNM137"/>
    <mergeCell ref="UMD137:UMF137"/>
    <mergeCell ref="UMG137:UMI137"/>
    <mergeCell ref="UMJ137:UML137"/>
    <mergeCell ref="UMM137:UMO137"/>
    <mergeCell ref="UMP137:UMR137"/>
    <mergeCell ref="UMS137:UMU137"/>
    <mergeCell ref="UPP137:UPR137"/>
    <mergeCell ref="UPS137:UPU137"/>
    <mergeCell ref="UPV137:UPX137"/>
    <mergeCell ref="UPY137:UQA137"/>
    <mergeCell ref="UQB137:UQD137"/>
    <mergeCell ref="UQE137:UQG137"/>
    <mergeCell ref="UOX137:UOZ137"/>
    <mergeCell ref="UPA137:UPC137"/>
    <mergeCell ref="UPD137:UPF137"/>
    <mergeCell ref="UPG137:UPI137"/>
    <mergeCell ref="UPJ137:UPL137"/>
    <mergeCell ref="UPM137:UPO137"/>
    <mergeCell ref="UOF137:UOH137"/>
    <mergeCell ref="UOI137:UOK137"/>
    <mergeCell ref="UOL137:UON137"/>
    <mergeCell ref="UOO137:UOQ137"/>
    <mergeCell ref="UOR137:UOT137"/>
    <mergeCell ref="UOU137:UOW137"/>
    <mergeCell ref="URR137:URT137"/>
    <mergeCell ref="URU137:URW137"/>
    <mergeCell ref="URX137:URZ137"/>
    <mergeCell ref="USA137:USC137"/>
    <mergeCell ref="USD137:USF137"/>
    <mergeCell ref="USG137:USI137"/>
    <mergeCell ref="UQZ137:URB137"/>
    <mergeCell ref="URC137:URE137"/>
    <mergeCell ref="URF137:URH137"/>
    <mergeCell ref="URI137:URK137"/>
    <mergeCell ref="URL137:URN137"/>
    <mergeCell ref="URO137:URQ137"/>
    <mergeCell ref="UQH137:UQJ137"/>
    <mergeCell ref="UQK137:UQM137"/>
    <mergeCell ref="UQN137:UQP137"/>
    <mergeCell ref="UQQ137:UQS137"/>
    <mergeCell ref="UQT137:UQV137"/>
    <mergeCell ref="UQW137:UQY137"/>
    <mergeCell ref="UTT137:UTV137"/>
    <mergeCell ref="UTW137:UTY137"/>
    <mergeCell ref="UTZ137:UUB137"/>
    <mergeCell ref="UUC137:UUE137"/>
    <mergeCell ref="UUF137:UUH137"/>
    <mergeCell ref="UUI137:UUK137"/>
    <mergeCell ref="UTB137:UTD137"/>
    <mergeCell ref="UTE137:UTG137"/>
    <mergeCell ref="UTH137:UTJ137"/>
    <mergeCell ref="UTK137:UTM137"/>
    <mergeCell ref="UTN137:UTP137"/>
    <mergeCell ref="UTQ137:UTS137"/>
    <mergeCell ref="USJ137:USL137"/>
    <mergeCell ref="USM137:USO137"/>
    <mergeCell ref="USP137:USR137"/>
    <mergeCell ref="USS137:USU137"/>
    <mergeCell ref="USV137:USX137"/>
    <mergeCell ref="USY137:UTA137"/>
    <mergeCell ref="UVV137:UVX137"/>
    <mergeCell ref="UVY137:UWA137"/>
    <mergeCell ref="UWB137:UWD137"/>
    <mergeCell ref="UWE137:UWG137"/>
    <mergeCell ref="UWH137:UWJ137"/>
    <mergeCell ref="UWK137:UWM137"/>
    <mergeCell ref="UVD137:UVF137"/>
    <mergeCell ref="UVG137:UVI137"/>
    <mergeCell ref="UVJ137:UVL137"/>
    <mergeCell ref="UVM137:UVO137"/>
    <mergeCell ref="UVP137:UVR137"/>
    <mergeCell ref="UVS137:UVU137"/>
    <mergeCell ref="UUL137:UUN137"/>
    <mergeCell ref="UUO137:UUQ137"/>
    <mergeCell ref="UUR137:UUT137"/>
    <mergeCell ref="UUU137:UUW137"/>
    <mergeCell ref="UUX137:UUZ137"/>
    <mergeCell ref="UVA137:UVC137"/>
    <mergeCell ref="UXX137:UXZ137"/>
    <mergeCell ref="UYA137:UYC137"/>
    <mergeCell ref="UYD137:UYF137"/>
    <mergeCell ref="UYG137:UYI137"/>
    <mergeCell ref="UYJ137:UYL137"/>
    <mergeCell ref="UYM137:UYO137"/>
    <mergeCell ref="UXF137:UXH137"/>
    <mergeCell ref="UXI137:UXK137"/>
    <mergeCell ref="UXL137:UXN137"/>
    <mergeCell ref="UXO137:UXQ137"/>
    <mergeCell ref="UXR137:UXT137"/>
    <mergeCell ref="UXU137:UXW137"/>
    <mergeCell ref="UWN137:UWP137"/>
    <mergeCell ref="UWQ137:UWS137"/>
    <mergeCell ref="UWT137:UWV137"/>
    <mergeCell ref="UWW137:UWY137"/>
    <mergeCell ref="UWZ137:UXB137"/>
    <mergeCell ref="UXC137:UXE137"/>
    <mergeCell ref="UZZ137:VAB137"/>
    <mergeCell ref="VAC137:VAE137"/>
    <mergeCell ref="VAF137:VAH137"/>
    <mergeCell ref="VAI137:VAK137"/>
    <mergeCell ref="VAL137:VAN137"/>
    <mergeCell ref="VAO137:VAQ137"/>
    <mergeCell ref="UZH137:UZJ137"/>
    <mergeCell ref="UZK137:UZM137"/>
    <mergeCell ref="UZN137:UZP137"/>
    <mergeCell ref="UZQ137:UZS137"/>
    <mergeCell ref="UZT137:UZV137"/>
    <mergeCell ref="UZW137:UZY137"/>
    <mergeCell ref="UYP137:UYR137"/>
    <mergeCell ref="UYS137:UYU137"/>
    <mergeCell ref="UYV137:UYX137"/>
    <mergeCell ref="UYY137:UZA137"/>
    <mergeCell ref="UZB137:UZD137"/>
    <mergeCell ref="UZE137:UZG137"/>
    <mergeCell ref="VCB137:VCD137"/>
    <mergeCell ref="VCE137:VCG137"/>
    <mergeCell ref="VCH137:VCJ137"/>
    <mergeCell ref="VCK137:VCM137"/>
    <mergeCell ref="VCN137:VCP137"/>
    <mergeCell ref="VCQ137:VCS137"/>
    <mergeCell ref="VBJ137:VBL137"/>
    <mergeCell ref="VBM137:VBO137"/>
    <mergeCell ref="VBP137:VBR137"/>
    <mergeCell ref="VBS137:VBU137"/>
    <mergeCell ref="VBV137:VBX137"/>
    <mergeCell ref="VBY137:VCA137"/>
    <mergeCell ref="VAR137:VAT137"/>
    <mergeCell ref="VAU137:VAW137"/>
    <mergeCell ref="VAX137:VAZ137"/>
    <mergeCell ref="VBA137:VBC137"/>
    <mergeCell ref="VBD137:VBF137"/>
    <mergeCell ref="VBG137:VBI137"/>
    <mergeCell ref="VED137:VEF137"/>
    <mergeCell ref="VEG137:VEI137"/>
    <mergeCell ref="VEJ137:VEL137"/>
    <mergeCell ref="VEM137:VEO137"/>
    <mergeCell ref="VEP137:VER137"/>
    <mergeCell ref="VES137:VEU137"/>
    <mergeCell ref="VDL137:VDN137"/>
    <mergeCell ref="VDO137:VDQ137"/>
    <mergeCell ref="VDR137:VDT137"/>
    <mergeCell ref="VDU137:VDW137"/>
    <mergeCell ref="VDX137:VDZ137"/>
    <mergeCell ref="VEA137:VEC137"/>
    <mergeCell ref="VCT137:VCV137"/>
    <mergeCell ref="VCW137:VCY137"/>
    <mergeCell ref="VCZ137:VDB137"/>
    <mergeCell ref="VDC137:VDE137"/>
    <mergeCell ref="VDF137:VDH137"/>
    <mergeCell ref="VDI137:VDK137"/>
    <mergeCell ref="VGF137:VGH137"/>
    <mergeCell ref="VGI137:VGK137"/>
    <mergeCell ref="VGL137:VGN137"/>
    <mergeCell ref="VGO137:VGQ137"/>
    <mergeCell ref="VGR137:VGT137"/>
    <mergeCell ref="VGU137:VGW137"/>
    <mergeCell ref="VFN137:VFP137"/>
    <mergeCell ref="VFQ137:VFS137"/>
    <mergeCell ref="VFT137:VFV137"/>
    <mergeCell ref="VFW137:VFY137"/>
    <mergeCell ref="VFZ137:VGB137"/>
    <mergeCell ref="VGC137:VGE137"/>
    <mergeCell ref="VEV137:VEX137"/>
    <mergeCell ref="VEY137:VFA137"/>
    <mergeCell ref="VFB137:VFD137"/>
    <mergeCell ref="VFE137:VFG137"/>
    <mergeCell ref="VFH137:VFJ137"/>
    <mergeCell ref="VFK137:VFM137"/>
    <mergeCell ref="VIH137:VIJ137"/>
    <mergeCell ref="VIK137:VIM137"/>
    <mergeCell ref="VIN137:VIP137"/>
    <mergeCell ref="VIQ137:VIS137"/>
    <mergeCell ref="VIT137:VIV137"/>
    <mergeCell ref="VIW137:VIY137"/>
    <mergeCell ref="VHP137:VHR137"/>
    <mergeCell ref="VHS137:VHU137"/>
    <mergeCell ref="VHV137:VHX137"/>
    <mergeCell ref="VHY137:VIA137"/>
    <mergeCell ref="VIB137:VID137"/>
    <mergeCell ref="VIE137:VIG137"/>
    <mergeCell ref="VGX137:VGZ137"/>
    <mergeCell ref="VHA137:VHC137"/>
    <mergeCell ref="VHD137:VHF137"/>
    <mergeCell ref="VHG137:VHI137"/>
    <mergeCell ref="VHJ137:VHL137"/>
    <mergeCell ref="VHM137:VHO137"/>
    <mergeCell ref="VKJ137:VKL137"/>
    <mergeCell ref="VKM137:VKO137"/>
    <mergeCell ref="VKP137:VKR137"/>
    <mergeCell ref="VKS137:VKU137"/>
    <mergeCell ref="VKV137:VKX137"/>
    <mergeCell ref="VKY137:VLA137"/>
    <mergeCell ref="VJR137:VJT137"/>
    <mergeCell ref="VJU137:VJW137"/>
    <mergeCell ref="VJX137:VJZ137"/>
    <mergeCell ref="VKA137:VKC137"/>
    <mergeCell ref="VKD137:VKF137"/>
    <mergeCell ref="VKG137:VKI137"/>
    <mergeCell ref="VIZ137:VJB137"/>
    <mergeCell ref="VJC137:VJE137"/>
    <mergeCell ref="VJF137:VJH137"/>
    <mergeCell ref="VJI137:VJK137"/>
    <mergeCell ref="VJL137:VJN137"/>
    <mergeCell ref="VJO137:VJQ137"/>
    <mergeCell ref="VML137:VMN137"/>
    <mergeCell ref="VMO137:VMQ137"/>
    <mergeCell ref="VMR137:VMT137"/>
    <mergeCell ref="VMU137:VMW137"/>
    <mergeCell ref="VMX137:VMZ137"/>
    <mergeCell ref="VNA137:VNC137"/>
    <mergeCell ref="VLT137:VLV137"/>
    <mergeCell ref="VLW137:VLY137"/>
    <mergeCell ref="VLZ137:VMB137"/>
    <mergeCell ref="VMC137:VME137"/>
    <mergeCell ref="VMF137:VMH137"/>
    <mergeCell ref="VMI137:VMK137"/>
    <mergeCell ref="VLB137:VLD137"/>
    <mergeCell ref="VLE137:VLG137"/>
    <mergeCell ref="VLH137:VLJ137"/>
    <mergeCell ref="VLK137:VLM137"/>
    <mergeCell ref="VLN137:VLP137"/>
    <mergeCell ref="VLQ137:VLS137"/>
    <mergeCell ref="VON137:VOP137"/>
    <mergeCell ref="VOQ137:VOS137"/>
    <mergeCell ref="VOT137:VOV137"/>
    <mergeCell ref="VOW137:VOY137"/>
    <mergeCell ref="VOZ137:VPB137"/>
    <mergeCell ref="VPC137:VPE137"/>
    <mergeCell ref="VNV137:VNX137"/>
    <mergeCell ref="VNY137:VOA137"/>
    <mergeCell ref="VOB137:VOD137"/>
    <mergeCell ref="VOE137:VOG137"/>
    <mergeCell ref="VOH137:VOJ137"/>
    <mergeCell ref="VOK137:VOM137"/>
    <mergeCell ref="VND137:VNF137"/>
    <mergeCell ref="VNG137:VNI137"/>
    <mergeCell ref="VNJ137:VNL137"/>
    <mergeCell ref="VNM137:VNO137"/>
    <mergeCell ref="VNP137:VNR137"/>
    <mergeCell ref="VNS137:VNU137"/>
    <mergeCell ref="VQP137:VQR137"/>
    <mergeCell ref="VQS137:VQU137"/>
    <mergeCell ref="VQV137:VQX137"/>
    <mergeCell ref="VQY137:VRA137"/>
    <mergeCell ref="VRB137:VRD137"/>
    <mergeCell ref="VRE137:VRG137"/>
    <mergeCell ref="VPX137:VPZ137"/>
    <mergeCell ref="VQA137:VQC137"/>
    <mergeCell ref="VQD137:VQF137"/>
    <mergeCell ref="VQG137:VQI137"/>
    <mergeCell ref="VQJ137:VQL137"/>
    <mergeCell ref="VQM137:VQO137"/>
    <mergeCell ref="VPF137:VPH137"/>
    <mergeCell ref="VPI137:VPK137"/>
    <mergeCell ref="VPL137:VPN137"/>
    <mergeCell ref="VPO137:VPQ137"/>
    <mergeCell ref="VPR137:VPT137"/>
    <mergeCell ref="VPU137:VPW137"/>
    <mergeCell ref="VSR137:VST137"/>
    <mergeCell ref="VSU137:VSW137"/>
    <mergeCell ref="VSX137:VSZ137"/>
    <mergeCell ref="VTA137:VTC137"/>
    <mergeCell ref="VTD137:VTF137"/>
    <mergeCell ref="VTG137:VTI137"/>
    <mergeCell ref="VRZ137:VSB137"/>
    <mergeCell ref="VSC137:VSE137"/>
    <mergeCell ref="VSF137:VSH137"/>
    <mergeCell ref="VSI137:VSK137"/>
    <mergeCell ref="VSL137:VSN137"/>
    <mergeCell ref="VSO137:VSQ137"/>
    <mergeCell ref="VRH137:VRJ137"/>
    <mergeCell ref="VRK137:VRM137"/>
    <mergeCell ref="VRN137:VRP137"/>
    <mergeCell ref="VRQ137:VRS137"/>
    <mergeCell ref="VRT137:VRV137"/>
    <mergeCell ref="VRW137:VRY137"/>
    <mergeCell ref="VUT137:VUV137"/>
    <mergeCell ref="VUW137:VUY137"/>
    <mergeCell ref="VUZ137:VVB137"/>
    <mergeCell ref="VVC137:VVE137"/>
    <mergeCell ref="VVF137:VVH137"/>
    <mergeCell ref="VVI137:VVK137"/>
    <mergeCell ref="VUB137:VUD137"/>
    <mergeCell ref="VUE137:VUG137"/>
    <mergeCell ref="VUH137:VUJ137"/>
    <mergeCell ref="VUK137:VUM137"/>
    <mergeCell ref="VUN137:VUP137"/>
    <mergeCell ref="VUQ137:VUS137"/>
    <mergeCell ref="VTJ137:VTL137"/>
    <mergeCell ref="VTM137:VTO137"/>
    <mergeCell ref="VTP137:VTR137"/>
    <mergeCell ref="VTS137:VTU137"/>
    <mergeCell ref="VTV137:VTX137"/>
    <mergeCell ref="VTY137:VUA137"/>
    <mergeCell ref="VWV137:VWX137"/>
    <mergeCell ref="VWY137:VXA137"/>
    <mergeCell ref="VXB137:VXD137"/>
    <mergeCell ref="VXE137:VXG137"/>
    <mergeCell ref="VXH137:VXJ137"/>
    <mergeCell ref="VXK137:VXM137"/>
    <mergeCell ref="VWD137:VWF137"/>
    <mergeCell ref="VWG137:VWI137"/>
    <mergeCell ref="VWJ137:VWL137"/>
    <mergeCell ref="VWM137:VWO137"/>
    <mergeCell ref="VWP137:VWR137"/>
    <mergeCell ref="VWS137:VWU137"/>
    <mergeCell ref="VVL137:VVN137"/>
    <mergeCell ref="VVO137:VVQ137"/>
    <mergeCell ref="VVR137:VVT137"/>
    <mergeCell ref="VVU137:VVW137"/>
    <mergeCell ref="VVX137:VVZ137"/>
    <mergeCell ref="VWA137:VWC137"/>
    <mergeCell ref="VYX137:VYZ137"/>
    <mergeCell ref="VZA137:VZC137"/>
    <mergeCell ref="VZD137:VZF137"/>
    <mergeCell ref="VZG137:VZI137"/>
    <mergeCell ref="VZJ137:VZL137"/>
    <mergeCell ref="VZM137:VZO137"/>
    <mergeCell ref="VYF137:VYH137"/>
    <mergeCell ref="VYI137:VYK137"/>
    <mergeCell ref="VYL137:VYN137"/>
    <mergeCell ref="VYO137:VYQ137"/>
    <mergeCell ref="VYR137:VYT137"/>
    <mergeCell ref="VYU137:VYW137"/>
    <mergeCell ref="VXN137:VXP137"/>
    <mergeCell ref="VXQ137:VXS137"/>
    <mergeCell ref="VXT137:VXV137"/>
    <mergeCell ref="VXW137:VXY137"/>
    <mergeCell ref="VXZ137:VYB137"/>
    <mergeCell ref="VYC137:VYE137"/>
    <mergeCell ref="WAZ137:WBB137"/>
    <mergeCell ref="WBC137:WBE137"/>
    <mergeCell ref="WBF137:WBH137"/>
    <mergeCell ref="WBI137:WBK137"/>
    <mergeCell ref="WBL137:WBN137"/>
    <mergeCell ref="WBO137:WBQ137"/>
    <mergeCell ref="WAH137:WAJ137"/>
    <mergeCell ref="WAK137:WAM137"/>
    <mergeCell ref="WAN137:WAP137"/>
    <mergeCell ref="WAQ137:WAS137"/>
    <mergeCell ref="WAT137:WAV137"/>
    <mergeCell ref="WAW137:WAY137"/>
    <mergeCell ref="VZP137:VZR137"/>
    <mergeCell ref="VZS137:VZU137"/>
    <mergeCell ref="VZV137:VZX137"/>
    <mergeCell ref="VZY137:WAA137"/>
    <mergeCell ref="WAB137:WAD137"/>
    <mergeCell ref="WAE137:WAG137"/>
    <mergeCell ref="WDB137:WDD137"/>
    <mergeCell ref="WDE137:WDG137"/>
    <mergeCell ref="WDH137:WDJ137"/>
    <mergeCell ref="WDK137:WDM137"/>
    <mergeCell ref="WDN137:WDP137"/>
    <mergeCell ref="WDQ137:WDS137"/>
    <mergeCell ref="WCJ137:WCL137"/>
    <mergeCell ref="WCM137:WCO137"/>
    <mergeCell ref="WCP137:WCR137"/>
    <mergeCell ref="WCS137:WCU137"/>
    <mergeCell ref="WCV137:WCX137"/>
    <mergeCell ref="WCY137:WDA137"/>
    <mergeCell ref="WBR137:WBT137"/>
    <mergeCell ref="WBU137:WBW137"/>
    <mergeCell ref="WBX137:WBZ137"/>
    <mergeCell ref="WCA137:WCC137"/>
    <mergeCell ref="WCD137:WCF137"/>
    <mergeCell ref="WCG137:WCI137"/>
    <mergeCell ref="WFD137:WFF137"/>
    <mergeCell ref="WFG137:WFI137"/>
    <mergeCell ref="WFJ137:WFL137"/>
    <mergeCell ref="WFM137:WFO137"/>
    <mergeCell ref="WFP137:WFR137"/>
    <mergeCell ref="WFS137:WFU137"/>
    <mergeCell ref="WEL137:WEN137"/>
    <mergeCell ref="WEO137:WEQ137"/>
    <mergeCell ref="WER137:WET137"/>
    <mergeCell ref="WEU137:WEW137"/>
    <mergeCell ref="WEX137:WEZ137"/>
    <mergeCell ref="WFA137:WFC137"/>
    <mergeCell ref="WDT137:WDV137"/>
    <mergeCell ref="WDW137:WDY137"/>
    <mergeCell ref="WDZ137:WEB137"/>
    <mergeCell ref="WEC137:WEE137"/>
    <mergeCell ref="WEF137:WEH137"/>
    <mergeCell ref="WEI137:WEK137"/>
    <mergeCell ref="WHF137:WHH137"/>
    <mergeCell ref="WHI137:WHK137"/>
    <mergeCell ref="WHL137:WHN137"/>
    <mergeCell ref="WHO137:WHQ137"/>
    <mergeCell ref="WHR137:WHT137"/>
    <mergeCell ref="WHU137:WHW137"/>
    <mergeCell ref="WGN137:WGP137"/>
    <mergeCell ref="WGQ137:WGS137"/>
    <mergeCell ref="WGT137:WGV137"/>
    <mergeCell ref="WGW137:WGY137"/>
    <mergeCell ref="WGZ137:WHB137"/>
    <mergeCell ref="WHC137:WHE137"/>
    <mergeCell ref="WFV137:WFX137"/>
    <mergeCell ref="WFY137:WGA137"/>
    <mergeCell ref="WGB137:WGD137"/>
    <mergeCell ref="WGE137:WGG137"/>
    <mergeCell ref="WGH137:WGJ137"/>
    <mergeCell ref="WGK137:WGM137"/>
    <mergeCell ref="WJH137:WJJ137"/>
    <mergeCell ref="WJK137:WJM137"/>
    <mergeCell ref="WJN137:WJP137"/>
    <mergeCell ref="WJQ137:WJS137"/>
    <mergeCell ref="WJT137:WJV137"/>
    <mergeCell ref="WJW137:WJY137"/>
    <mergeCell ref="WIP137:WIR137"/>
    <mergeCell ref="WIS137:WIU137"/>
    <mergeCell ref="WIV137:WIX137"/>
    <mergeCell ref="WIY137:WJA137"/>
    <mergeCell ref="WJB137:WJD137"/>
    <mergeCell ref="WJE137:WJG137"/>
    <mergeCell ref="WHX137:WHZ137"/>
    <mergeCell ref="WIA137:WIC137"/>
    <mergeCell ref="WID137:WIF137"/>
    <mergeCell ref="WIG137:WII137"/>
    <mergeCell ref="WIJ137:WIL137"/>
    <mergeCell ref="WIM137:WIO137"/>
    <mergeCell ref="WLJ137:WLL137"/>
    <mergeCell ref="WLM137:WLO137"/>
    <mergeCell ref="WLP137:WLR137"/>
    <mergeCell ref="WLS137:WLU137"/>
    <mergeCell ref="WLV137:WLX137"/>
    <mergeCell ref="WLY137:WMA137"/>
    <mergeCell ref="WKR137:WKT137"/>
    <mergeCell ref="WKU137:WKW137"/>
    <mergeCell ref="WKX137:WKZ137"/>
    <mergeCell ref="WLA137:WLC137"/>
    <mergeCell ref="WLD137:WLF137"/>
    <mergeCell ref="WLG137:WLI137"/>
    <mergeCell ref="WJZ137:WKB137"/>
    <mergeCell ref="WKC137:WKE137"/>
    <mergeCell ref="WKF137:WKH137"/>
    <mergeCell ref="WKI137:WKK137"/>
    <mergeCell ref="WKL137:WKN137"/>
    <mergeCell ref="WKO137:WKQ137"/>
    <mergeCell ref="WNL137:WNN137"/>
    <mergeCell ref="WNO137:WNQ137"/>
    <mergeCell ref="WNR137:WNT137"/>
    <mergeCell ref="WNU137:WNW137"/>
    <mergeCell ref="WNX137:WNZ137"/>
    <mergeCell ref="WOA137:WOC137"/>
    <mergeCell ref="WMT137:WMV137"/>
    <mergeCell ref="WMW137:WMY137"/>
    <mergeCell ref="WMZ137:WNB137"/>
    <mergeCell ref="WNC137:WNE137"/>
    <mergeCell ref="WNF137:WNH137"/>
    <mergeCell ref="WNI137:WNK137"/>
    <mergeCell ref="WMB137:WMD137"/>
    <mergeCell ref="WME137:WMG137"/>
    <mergeCell ref="WMH137:WMJ137"/>
    <mergeCell ref="WMK137:WMM137"/>
    <mergeCell ref="WMN137:WMP137"/>
    <mergeCell ref="WMQ137:WMS137"/>
    <mergeCell ref="WPN137:WPP137"/>
    <mergeCell ref="WPQ137:WPS137"/>
    <mergeCell ref="WPT137:WPV137"/>
    <mergeCell ref="WPW137:WPY137"/>
    <mergeCell ref="WPZ137:WQB137"/>
    <mergeCell ref="WQC137:WQE137"/>
    <mergeCell ref="WOV137:WOX137"/>
    <mergeCell ref="WOY137:WPA137"/>
    <mergeCell ref="WPB137:WPD137"/>
    <mergeCell ref="WPE137:WPG137"/>
    <mergeCell ref="WPH137:WPJ137"/>
    <mergeCell ref="WPK137:WPM137"/>
    <mergeCell ref="WOD137:WOF137"/>
    <mergeCell ref="WOG137:WOI137"/>
    <mergeCell ref="WOJ137:WOL137"/>
    <mergeCell ref="WOM137:WOO137"/>
    <mergeCell ref="WOP137:WOR137"/>
    <mergeCell ref="WOS137:WOU137"/>
    <mergeCell ref="WRP137:WRR137"/>
    <mergeCell ref="WRS137:WRU137"/>
    <mergeCell ref="WRV137:WRX137"/>
    <mergeCell ref="WRY137:WSA137"/>
    <mergeCell ref="WSB137:WSD137"/>
    <mergeCell ref="WSE137:WSG137"/>
    <mergeCell ref="WQX137:WQZ137"/>
    <mergeCell ref="WRA137:WRC137"/>
    <mergeCell ref="WRD137:WRF137"/>
    <mergeCell ref="WRG137:WRI137"/>
    <mergeCell ref="WRJ137:WRL137"/>
    <mergeCell ref="WRM137:WRO137"/>
    <mergeCell ref="WQF137:WQH137"/>
    <mergeCell ref="WQI137:WQK137"/>
    <mergeCell ref="WQL137:WQN137"/>
    <mergeCell ref="WQO137:WQQ137"/>
    <mergeCell ref="WQR137:WQT137"/>
    <mergeCell ref="WQU137:WQW137"/>
    <mergeCell ref="WTR137:WTT137"/>
    <mergeCell ref="WTU137:WTW137"/>
    <mergeCell ref="WTX137:WTZ137"/>
    <mergeCell ref="WUA137:WUC137"/>
    <mergeCell ref="WUD137:WUF137"/>
    <mergeCell ref="WUG137:WUI137"/>
    <mergeCell ref="WSZ137:WTB137"/>
    <mergeCell ref="WTC137:WTE137"/>
    <mergeCell ref="WTF137:WTH137"/>
    <mergeCell ref="WTI137:WTK137"/>
    <mergeCell ref="WTL137:WTN137"/>
    <mergeCell ref="WTO137:WTQ137"/>
    <mergeCell ref="WSH137:WSJ137"/>
    <mergeCell ref="WSK137:WSM137"/>
    <mergeCell ref="WSN137:WSP137"/>
    <mergeCell ref="WSQ137:WSS137"/>
    <mergeCell ref="WST137:WSV137"/>
    <mergeCell ref="WSW137:WSY137"/>
    <mergeCell ref="WVT137:WVV137"/>
    <mergeCell ref="WVW137:WVY137"/>
    <mergeCell ref="WVZ137:WWB137"/>
    <mergeCell ref="WWC137:WWE137"/>
    <mergeCell ref="WWF137:WWH137"/>
    <mergeCell ref="WWI137:WWK137"/>
    <mergeCell ref="WVB137:WVD137"/>
    <mergeCell ref="WVE137:WVG137"/>
    <mergeCell ref="WVH137:WVJ137"/>
    <mergeCell ref="WVK137:WVM137"/>
    <mergeCell ref="WVN137:WVP137"/>
    <mergeCell ref="WVQ137:WVS137"/>
    <mergeCell ref="WUJ137:WUL137"/>
    <mergeCell ref="WUM137:WUO137"/>
    <mergeCell ref="WUP137:WUR137"/>
    <mergeCell ref="WUS137:WUU137"/>
    <mergeCell ref="WUV137:WUX137"/>
    <mergeCell ref="WUY137:WVA137"/>
    <mergeCell ref="WYT137:WYV137"/>
    <mergeCell ref="WYW137:WYY137"/>
    <mergeCell ref="WYZ137:WZB137"/>
    <mergeCell ref="WZC137:WZE137"/>
    <mergeCell ref="WXV137:WXX137"/>
    <mergeCell ref="WXY137:WYA137"/>
    <mergeCell ref="WYB137:WYD137"/>
    <mergeCell ref="WYE137:WYG137"/>
    <mergeCell ref="WYH137:WYJ137"/>
    <mergeCell ref="WYK137:WYM137"/>
    <mergeCell ref="WXD137:WXF137"/>
    <mergeCell ref="WXG137:WXI137"/>
    <mergeCell ref="WXJ137:WXL137"/>
    <mergeCell ref="WXM137:WXO137"/>
    <mergeCell ref="WXP137:WXR137"/>
    <mergeCell ref="WXS137:WXU137"/>
    <mergeCell ref="WWL137:WWN137"/>
    <mergeCell ref="WWO137:WWQ137"/>
    <mergeCell ref="WWR137:WWT137"/>
    <mergeCell ref="WWU137:WWW137"/>
    <mergeCell ref="WWX137:WWZ137"/>
    <mergeCell ref="WXA137:WXC137"/>
    <mergeCell ref="A203:C203"/>
    <mergeCell ref="A204:C204"/>
    <mergeCell ref="A205:C205"/>
    <mergeCell ref="A206:C206"/>
    <mergeCell ref="A210:C210"/>
    <mergeCell ref="A211:C211"/>
    <mergeCell ref="XBH137:XBJ137"/>
    <mergeCell ref="XBK137:XBM137"/>
    <mergeCell ref="A199:C199"/>
    <mergeCell ref="A200:C200"/>
    <mergeCell ref="A201:C201"/>
    <mergeCell ref="A202:C202"/>
    <mergeCell ref="XAP137:XAR137"/>
    <mergeCell ref="XAS137:XAU137"/>
    <mergeCell ref="XAV137:XAX137"/>
    <mergeCell ref="XAY137:XBA137"/>
    <mergeCell ref="XBB137:XBD137"/>
    <mergeCell ref="XBE137:XBG137"/>
    <mergeCell ref="WZX137:WZZ137"/>
    <mergeCell ref="XAA137:XAC137"/>
    <mergeCell ref="XAD137:XAF137"/>
    <mergeCell ref="XAG137:XAI137"/>
    <mergeCell ref="XAJ137:XAL137"/>
    <mergeCell ref="XAM137:XAO137"/>
    <mergeCell ref="WZF137:WZH137"/>
    <mergeCell ref="WZI137:WZK137"/>
    <mergeCell ref="WZL137:WZN137"/>
    <mergeCell ref="WZO137:WZQ137"/>
    <mergeCell ref="WZR137:WZT137"/>
    <mergeCell ref="WZU137:WZW137"/>
    <mergeCell ref="WYN137:WYP137"/>
    <mergeCell ref="WYQ137:WYS137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2:C212"/>
    <mergeCell ref="A213:C213"/>
    <mergeCell ref="A214:C214"/>
    <mergeCell ref="A215:C215"/>
    <mergeCell ref="A216:C216"/>
    <mergeCell ref="A218:C218"/>
    <mergeCell ref="A253:C253"/>
    <mergeCell ref="A254:C254"/>
    <mergeCell ref="A255:C255"/>
    <mergeCell ref="A256:C256"/>
    <mergeCell ref="A257:C257"/>
    <mergeCell ref="A259:C259"/>
    <mergeCell ref="A244:C244"/>
    <mergeCell ref="A245:C245"/>
    <mergeCell ref="A246:C246"/>
    <mergeCell ref="A247:C247"/>
    <mergeCell ref="A251:C251"/>
    <mergeCell ref="A252:C252"/>
    <mergeCell ref="A231:C231"/>
    <mergeCell ref="A232:C232"/>
    <mergeCell ref="A240:C240"/>
    <mergeCell ref="A241:C241"/>
    <mergeCell ref="A242:C242"/>
    <mergeCell ref="A243:C243"/>
    <mergeCell ref="A258:C258"/>
    <mergeCell ref="A272:C272"/>
    <mergeCell ref="A273:C273"/>
    <mergeCell ref="A281:C281"/>
    <mergeCell ref="A282:C282"/>
    <mergeCell ref="A283:C283"/>
    <mergeCell ref="A284:C284"/>
    <mergeCell ref="A266:C266"/>
    <mergeCell ref="A267:C267"/>
    <mergeCell ref="A268:C268"/>
    <mergeCell ref="A269:C269"/>
    <mergeCell ref="A270:C270"/>
    <mergeCell ref="A271:C271"/>
    <mergeCell ref="A260:C260"/>
    <mergeCell ref="A261:C261"/>
    <mergeCell ref="A262:C262"/>
    <mergeCell ref="A263:C263"/>
    <mergeCell ref="A264:C264"/>
    <mergeCell ref="A265:C265"/>
    <mergeCell ref="A301:C301"/>
    <mergeCell ref="A302:C302"/>
    <mergeCell ref="A303:C303"/>
    <mergeCell ref="A304:C304"/>
    <mergeCell ref="A305:C305"/>
    <mergeCell ref="A306:C306"/>
    <mergeCell ref="A294:C294"/>
    <mergeCell ref="A295:C295"/>
    <mergeCell ref="A296:C296"/>
    <mergeCell ref="A297:C297"/>
    <mergeCell ref="A298:C298"/>
    <mergeCell ref="A300:C300"/>
    <mergeCell ref="A285:C285"/>
    <mergeCell ref="A286:C286"/>
    <mergeCell ref="A287:C287"/>
    <mergeCell ref="A288:C288"/>
    <mergeCell ref="A292:C292"/>
    <mergeCell ref="A293:C293"/>
    <mergeCell ref="A299:C299"/>
    <mergeCell ref="A326:C326"/>
    <mergeCell ref="A327:C327"/>
    <mergeCell ref="A328:C328"/>
    <mergeCell ref="A329:C329"/>
    <mergeCell ref="A333:C333"/>
    <mergeCell ref="A334:C334"/>
    <mergeCell ref="A313:C313"/>
    <mergeCell ref="A314:C314"/>
    <mergeCell ref="A322:C322"/>
    <mergeCell ref="A323:C323"/>
    <mergeCell ref="A324:C324"/>
    <mergeCell ref="A325:C325"/>
    <mergeCell ref="A307:C307"/>
    <mergeCell ref="A308:C308"/>
    <mergeCell ref="A309:C309"/>
    <mergeCell ref="A310:C310"/>
    <mergeCell ref="A311:C311"/>
    <mergeCell ref="A312:C312"/>
    <mergeCell ref="A354:C354"/>
    <mergeCell ref="A355:C35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5:C335"/>
    <mergeCell ref="A336:C336"/>
    <mergeCell ref="A337:C337"/>
    <mergeCell ref="A338:C338"/>
    <mergeCell ref="A339:C339"/>
    <mergeCell ref="A341:C341"/>
    <mergeCell ref="A340:C340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65"/>
  <sheetViews>
    <sheetView zoomScale="90" zoomScaleNormal="90" workbookViewId="0">
      <selection activeCell="J17" sqref="J17"/>
    </sheetView>
  </sheetViews>
  <sheetFormatPr baseColWidth="10" defaultRowHeight="12.75"/>
  <cols>
    <col min="1" max="1" width="38.7109375" customWidth="1"/>
    <col min="3" max="5" width="11.42578125" style="167"/>
    <col min="6" max="6" width="13" style="167" bestFit="1" customWidth="1"/>
    <col min="8" max="8" width="11.42578125" style="167"/>
    <col min="9" max="9" width="11.42578125" style="3"/>
    <col min="10" max="10" width="11.42578125" style="400"/>
    <col min="11" max="11" width="11.42578125" style="1005"/>
    <col min="12" max="12" width="11.42578125" style="3"/>
  </cols>
  <sheetData>
    <row r="1" spans="1:10" ht="33">
      <c r="A1" s="7" t="s">
        <v>64</v>
      </c>
      <c r="B1" s="116"/>
      <c r="C1" s="220" t="s">
        <v>452</v>
      </c>
      <c r="D1" s="345"/>
      <c r="E1" s="121"/>
      <c r="F1" s="116"/>
      <c r="G1" s="120"/>
      <c r="H1" s="116"/>
      <c r="I1" s="188"/>
      <c r="J1" s="962"/>
    </row>
    <row r="2" spans="1:10" ht="13.5" thickBot="1">
      <c r="A2" s="8" t="s">
        <v>15</v>
      </c>
      <c r="B2" s="1076" t="s">
        <v>0</v>
      </c>
      <c r="C2" s="1076"/>
      <c r="D2" s="1076"/>
      <c r="E2" s="1076"/>
      <c r="F2" s="1076"/>
      <c r="G2" s="1076"/>
      <c r="H2" s="1076"/>
      <c r="I2" s="1076"/>
      <c r="J2" s="1076"/>
    </row>
    <row r="3" spans="1:10" ht="18.75" thickBot="1">
      <c r="A3" s="72"/>
      <c r="B3" s="1077" t="s">
        <v>64</v>
      </c>
      <c r="C3" s="1079"/>
      <c r="D3" s="1373" t="s">
        <v>659</v>
      </c>
      <c r="E3" s="1375"/>
      <c r="F3" s="1077" t="s">
        <v>74</v>
      </c>
      <c r="G3" s="1079"/>
      <c r="H3" s="1373"/>
      <c r="I3" s="1374"/>
      <c r="J3" s="963"/>
    </row>
    <row r="4" spans="1:10">
      <c r="A4" s="1080"/>
      <c r="B4" s="1085"/>
      <c r="C4" s="1317" t="s">
        <v>444</v>
      </c>
      <c r="D4" s="1354"/>
      <c r="E4" s="1368"/>
      <c r="F4" s="1085"/>
      <c r="G4" s="1200"/>
      <c r="H4" s="1354"/>
      <c r="I4" s="1370"/>
      <c r="J4" s="1372" t="s">
        <v>1</v>
      </c>
    </row>
    <row r="5" spans="1:10">
      <c r="A5" s="1081"/>
      <c r="B5" s="1096"/>
      <c r="C5" s="1304"/>
      <c r="D5" s="1355"/>
      <c r="E5" s="1369"/>
      <c r="F5" s="1096"/>
      <c r="G5" s="1195"/>
      <c r="H5" s="1355"/>
      <c r="I5" s="1371"/>
      <c r="J5" s="1372"/>
    </row>
    <row r="6" spans="1:10">
      <c r="A6" s="1081"/>
      <c r="B6" s="1096"/>
      <c r="C6" s="1304"/>
      <c r="D6" s="1355"/>
      <c r="E6" s="1369"/>
      <c r="F6" s="1096"/>
      <c r="G6" s="1195"/>
      <c r="H6" s="1355"/>
      <c r="I6" s="1371"/>
      <c r="J6" s="1372"/>
    </row>
    <row r="7" spans="1:10">
      <c r="A7" s="1081"/>
      <c r="B7" s="1096"/>
      <c r="C7" s="1304"/>
      <c r="D7" s="1355"/>
      <c r="E7" s="1369"/>
      <c r="F7" s="1096"/>
      <c r="G7" s="1195"/>
      <c r="H7" s="1355"/>
      <c r="I7" s="1371"/>
      <c r="J7" s="1372"/>
    </row>
    <row r="8" spans="1:10">
      <c r="A8" s="1081"/>
      <c r="B8" s="1096"/>
      <c r="C8" s="1304"/>
      <c r="D8" s="1355"/>
      <c r="E8" s="1369"/>
      <c r="F8" s="1096"/>
      <c r="G8" s="1195"/>
      <c r="H8" s="1355"/>
      <c r="I8" s="1371"/>
      <c r="J8" s="1372"/>
    </row>
    <row r="9" spans="1:10">
      <c r="A9" s="1081"/>
      <c r="B9" s="1096"/>
      <c r="C9" s="1304"/>
      <c r="D9" s="1355"/>
      <c r="E9" s="1369"/>
      <c r="F9" s="1096"/>
      <c r="G9" s="1195"/>
      <c r="H9" s="1355"/>
      <c r="I9" s="1371"/>
      <c r="J9" s="1372"/>
    </row>
    <row r="10" spans="1:10">
      <c r="A10" s="1081"/>
      <c r="B10" s="1096"/>
      <c r="C10" s="1304"/>
      <c r="D10" s="1355"/>
      <c r="E10" s="1369"/>
      <c r="F10" s="1096"/>
      <c r="G10" s="1195"/>
      <c r="H10" s="1355"/>
      <c r="I10" s="1371"/>
      <c r="J10" s="1372"/>
    </row>
    <row r="11" spans="1:10">
      <c r="A11" s="1081"/>
      <c r="B11" s="1096"/>
      <c r="C11" s="1304"/>
      <c r="D11" s="1355"/>
      <c r="E11" s="1369"/>
      <c r="F11" s="1096"/>
      <c r="G11" s="1195"/>
      <c r="H11" s="1355"/>
      <c r="I11" s="1371"/>
      <c r="J11" s="1372"/>
    </row>
    <row r="12" spans="1:10" ht="18.75" thickBot="1">
      <c r="A12" s="1324"/>
      <c r="B12" s="12"/>
      <c r="C12" s="126" t="s">
        <v>6</v>
      </c>
      <c r="D12" s="579"/>
      <c r="E12" s="580"/>
      <c r="F12" s="12"/>
      <c r="G12" s="109" t="s">
        <v>6</v>
      </c>
      <c r="H12" s="579"/>
      <c r="I12" s="991"/>
      <c r="J12" s="964"/>
    </row>
    <row r="13" spans="1:10" ht="18.75" thickBot="1">
      <c r="A13" s="133"/>
      <c r="B13" s="292">
        <f>G123</f>
        <v>0</v>
      </c>
      <c r="C13" s="127">
        <f>B13</f>
        <v>0</v>
      </c>
      <c r="D13" s="581"/>
      <c r="E13" s="582"/>
      <c r="F13" s="592">
        <f>K123</f>
        <v>0</v>
      </c>
      <c r="G13" s="107">
        <f>F13</f>
        <v>0</v>
      </c>
      <c r="H13" s="583"/>
      <c r="I13" s="992"/>
      <c r="J13" s="965">
        <f>(C13*0.25)+(E13*0.25)+(G13*0.25)+(I13*0.25)</f>
        <v>0</v>
      </c>
    </row>
    <row r="14" spans="1:10" ht="18.75" thickBot="1">
      <c r="A14" s="134"/>
      <c r="B14" s="292">
        <f>H41</f>
        <v>0</v>
      </c>
      <c r="C14" s="127">
        <f t="shared" ref="C14:C15" si="0">B14</f>
        <v>0</v>
      </c>
      <c r="D14" s="581"/>
      <c r="E14" s="582"/>
      <c r="F14" s="592">
        <f>K41</f>
        <v>0</v>
      </c>
      <c r="G14" s="107">
        <f t="shared" ref="G14:G15" si="1">F14</f>
        <v>0</v>
      </c>
      <c r="H14" s="583"/>
      <c r="I14" s="992"/>
      <c r="J14" s="965">
        <f t="shared" ref="J14:J15" si="2">(C14*0.25)+(E14*0.25)+(G14*0.25)+(I14*0.25)</f>
        <v>0</v>
      </c>
    </row>
    <row r="15" spans="1:10" ht="18.75" thickBot="1">
      <c r="A15" s="134"/>
      <c r="B15" s="292">
        <f>F228</f>
        <v>0</v>
      </c>
      <c r="C15" s="127">
        <f t="shared" si="0"/>
        <v>0</v>
      </c>
      <c r="D15" s="581"/>
      <c r="E15" s="582"/>
      <c r="F15" s="592">
        <f>K228</f>
        <v>0</v>
      </c>
      <c r="G15" s="107">
        <f t="shared" si="1"/>
        <v>0</v>
      </c>
      <c r="H15" s="583"/>
      <c r="I15" s="992"/>
      <c r="J15" s="965">
        <f t="shared" si="2"/>
        <v>0</v>
      </c>
    </row>
    <row r="16" spans="1:10" ht="24" thickBot="1">
      <c r="A16" s="131" t="s">
        <v>21</v>
      </c>
      <c r="B16" s="130"/>
      <c r="C16" s="129">
        <f>SUM(C13:C15)/3</f>
        <v>0</v>
      </c>
      <c r="D16" s="589"/>
      <c r="E16" s="590"/>
      <c r="F16" s="130"/>
      <c r="G16" s="103">
        <f>SUM(G13:G15)/3</f>
        <v>0</v>
      </c>
      <c r="H16" s="589"/>
      <c r="I16" s="993"/>
      <c r="J16" s="966">
        <f>SUM(J13:J15)/3</f>
        <v>0</v>
      </c>
    </row>
    <row r="17" spans="1:13" ht="18.75" thickBot="1">
      <c r="A17" s="1119" t="s">
        <v>3</v>
      </c>
      <c r="B17" s="1120"/>
      <c r="C17" s="1120"/>
      <c r="D17" s="1120"/>
      <c r="E17" s="1120"/>
      <c r="F17" s="1120"/>
      <c r="G17" s="1120"/>
      <c r="H17" s="1120"/>
      <c r="I17" s="1120"/>
      <c r="J17" s="967"/>
    </row>
    <row r="18" spans="1:13" ht="15.75">
      <c r="A18" s="1325" t="s">
        <v>443</v>
      </c>
      <c r="B18" s="1326"/>
      <c r="C18" s="135">
        <v>0.85</v>
      </c>
      <c r="D18" s="138"/>
      <c r="E18" s="139"/>
      <c r="F18" s="138"/>
      <c r="G18" s="140"/>
      <c r="H18" s="138"/>
      <c r="I18" s="994"/>
      <c r="J18" s="968"/>
    </row>
    <row r="19" spans="1:13" ht="15.75">
      <c r="A19" s="1312" t="s">
        <v>660</v>
      </c>
      <c r="B19" s="1313"/>
      <c r="C19" s="1313"/>
      <c r="D19" s="1314"/>
      <c r="E19" s="135">
        <v>0.15</v>
      </c>
      <c r="F19" s="83"/>
      <c r="G19" s="142"/>
      <c r="H19" s="83"/>
      <c r="I19" s="995"/>
      <c r="J19" s="969"/>
    </row>
    <row r="20" spans="1:13" ht="15.75">
      <c r="A20" s="1312"/>
      <c r="B20" s="1313"/>
      <c r="C20" s="1313"/>
      <c r="D20" s="1313"/>
      <c r="E20" s="1313"/>
      <c r="F20" s="1314"/>
      <c r="G20" s="132"/>
      <c r="H20" s="83"/>
      <c r="I20" s="995"/>
      <c r="J20" s="969"/>
    </row>
    <row r="21" spans="1:13" ht="15.75">
      <c r="A21" s="1312"/>
      <c r="B21" s="1313"/>
      <c r="C21" s="1313"/>
      <c r="D21" s="1313"/>
      <c r="E21" s="1313"/>
      <c r="F21" s="1313"/>
      <c r="G21" s="1313"/>
      <c r="H21" s="1314"/>
      <c r="I21" s="996"/>
      <c r="J21" s="969"/>
    </row>
    <row r="24" spans="1:13" ht="59.25">
      <c r="A24" s="297"/>
    </row>
    <row r="26" spans="1:13" ht="30" customHeight="1">
      <c r="A26" s="1424" t="s">
        <v>178</v>
      </c>
      <c r="B26" s="1424"/>
      <c r="C26" s="1424"/>
      <c r="D26" s="1424"/>
      <c r="E26" s="1425"/>
      <c r="F26" s="1425"/>
      <c r="G26" s="1425"/>
      <c r="H26" s="1425"/>
      <c r="I26" s="1425"/>
      <c r="J26" s="1425"/>
      <c r="K26" s="1425"/>
      <c r="L26" s="1425"/>
      <c r="M26" s="1425"/>
    </row>
    <row r="27" spans="1:13" ht="16.5" customHeight="1" thickBot="1">
      <c r="A27" s="1410" t="s">
        <v>179</v>
      </c>
      <c r="B27" s="1410"/>
      <c r="C27" s="1410"/>
      <c r="D27" s="1410"/>
      <c r="E27" s="1411" t="s">
        <v>180</v>
      </c>
      <c r="F27" s="1411"/>
      <c r="G27" s="1411"/>
      <c r="H27" s="1411"/>
      <c r="I27" s="1411"/>
      <c r="J27" s="1411"/>
      <c r="K27" s="1411"/>
      <c r="L27" s="1411"/>
      <c r="M27" s="1411"/>
    </row>
    <row r="28" spans="1:13" ht="16.5" customHeight="1" thickTop="1" thickBot="1">
      <c r="A28" s="1412" t="s">
        <v>680</v>
      </c>
      <c r="B28" s="1413"/>
      <c r="C28" s="1413"/>
      <c r="D28" s="1413"/>
      <c r="E28" s="1413"/>
      <c r="F28" s="1413"/>
      <c r="G28" s="1413"/>
      <c r="H28" s="1413"/>
      <c r="I28" s="1413"/>
      <c r="J28" s="1413"/>
      <c r="K28" s="1413"/>
      <c r="L28" s="1413"/>
      <c r="M28" s="1414"/>
    </row>
    <row r="29" spans="1:13" ht="15.75" customHeight="1" thickBot="1">
      <c r="A29" s="1415" t="s">
        <v>679</v>
      </c>
      <c r="B29" s="1416"/>
      <c r="C29" s="1416"/>
      <c r="D29" s="1416"/>
      <c r="E29" s="1416"/>
      <c r="F29" s="1416"/>
      <c r="G29" s="1416"/>
      <c r="H29" s="1416"/>
      <c r="I29" s="1416"/>
      <c r="J29" s="1416"/>
      <c r="K29" s="1416"/>
      <c r="L29" s="1416"/>
      <c r="M29" s="1417"/>
    </row>
    <row r="30" spans="1:13" ht="15.75" customHeight="1" thickBot="1">
      <c r="A30" s="1415" t="s">
        <v>181</v>
      </c>
      <c r="B30" s="1416"/>
      <c r="C30" s="1416"/>
      <c r="D30" s="1416"/>
      <c r="E30" s="1416"/>
      <c r="F30" s="1416"/>
      <c r="G30" s="1416"/>
      <c r="H30" s="1416"/>
      <c r="I30" s="1416"/>
      <c r="J30" s="1416"/>
      <c r="K30" s="1416"/>
      <c r="L30" s="1416"/>
      <c r="M30" s="1417"/>
    </row>
    <row r="31" spans="1:13" ht="15.75" customHeight="1" thickBot="1">
      <c r="A31" s="1415" t="s">
        <v>678</v>
      </c>
      <c r="B31" s="1416"/>
      <c r="C31" s="1416"/>
      <c r="D31" s="1416"/>
      <c r="E31" s="1416"/>
      <c r="F31" s="1416"/>
      <c r="G31" s="1416"/>
      <c r="H31" s="1416"/>
      <c r="I31" s="1416"/>
      <c r="J31" s="1416"/>
      <c r="K31" s="1416"/>
      <c r="L31" s="1416"/>
      <c r="M31" s="1417"/>
    </row>
    <row r="32" spans="1:13" ht="15.75" customHeight="1" thickBot="1">
      <c r="A32" s="1415" t="s">
        <v>677</v>
      </c>
      <c r="B32" s="1416"/>
      <c r="C32" s="1416"/>
      <c r="D32" s="1416"/>
      <c r="E32" s="1416"/>
      <c r="F32" s="1416"/>
      <c r="G32" s="1416"/>
      <c r="H32" s="1416"/>
      <c r="I32" s="1416"/>
      <c r="J32" s="1416"/>
      <c r="K32" s="1416"/>
      <c r="L32" s="1416"/>
      <c r="M32" s="1417"/>
    </row>
    <row r="33" spans="1:13" ht="15.75" customHeight="1" thickBot="1">
      <c r="A33" s="1398" t="s">
        <v>676</v>
      </c>
      <c r="B33" s="1399"/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400"/>
    </row>
    <row r="34" spans="1:13" ht="15" thickTop="1">
      <c r="A34" s="1401" t="s">
        <v>182</v>
      </c>
      <c r="B34" s="1402"/>
      <c r="C34" s="1402"/>
      <c r="D34" s="1402"/>
      <c r="E34" s="1402"/>
      <c r="F34" s="1402"/>
      <c r="G34" s="1402"/>
      <c r="H34" s="1402"/>
      <c r="I34" s="1402"/>
      <c r="J34" s="1402"/>
      <c r="K34" s="1402"/>
      <c r="L34" s="1402"/>
      <c r="M34" s="1403"/>
    </row>
    <row r="35" spans="1:13" ht="15" customHeight="1">
      <c r="A35" s="1404" t="s">
        <v>183</v>
      </c>
      <c r="B35" s="1405"/>
      <c r="C35" s="1405"/>
      <c r="D35" s="1405"/>
      <c r="E35" s="1405"/>
      <c r="F35" s="1405"/>
      <c r="G35" s="1405"/>
      <c r="H35" s="1405"/>
      <c r="I35" s="1405"/>
      <c r="J35" s="1405"/>
      <c r="K35" s="1405"/>
      <c r="L35" s="1405"/>
      <c r="M35" s="1406"/>
    </row>
    <row r="36" spans="1:13" ht="15" customHeight="1">
      <c r="A36" s="1407" t="s">
        <v>184</v>
      </c>
      <c r="B36" s="1408"/>
      <c r="C36" s="1408"/>
      <c r="D36" s="1408"/>
      <c r="E36" s="1408"/>
      <c r="F36" s="1408"/>
      <c r="G36" s="1408"/>
      <c r="H36" s="1408"/>
      <c r="I36" s="1408"/>
      <c r="J36" s="1408"/>
      <c r="K36" s="1408"/>
      <c r="L36" s="1408"/>
      <c r="M36" s="1409"/>
    </row>
    <row r="37" spans="1:13" ht="15" customHeight="1">
      <c r="A37" s="1407" t="s">
        <v>185</v>
      </c>
      <c r="B37" s="1408"/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9"/>
    </row>
    <row r="38" spans="1:13" ht="15" customHeight="1">
      <c r="A38" s="1407" t="s">
        <v>186</v>
      </c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9"/>
    </row>
    <row r="39" spans="1:13" ht="15" customHeight="1">
      <c r="A39" s="1407" t="s">
        <v>187</v>
      </c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9"/>
    </row>
    <row r="40" spans="1:13" ht="30">
      <c r="A40" s="303" t="s">
        <v>188</v>
      </c>
      <c r="B40" s="304" t="s">
        <v>171</v>
      </c>
      <c r="C40" s="317" t="s">
        <v>172</v>
      </c>
      <c r="D40" s="318" t="s">
        <v>173</v>
      </c>
      <c r="E40" s="318" t="s">
        <v>250</v>
      </c>
      <c r="F40" s="317" t="s">
        <v>174</v>
      </c>
      <c r="G40" s="304" t="s">
        <v>175</v>
      </c>
      <c r="H40" s="317" t="s">
        <v>177</v>
      </c>
      <c r="I40" s="987" t="s">
        <v>176</v>
      </c>
      <c r="J40" s="970">
        <v>42108</v>
      </c>
      <c r="K40" s="1006">
        <v>42150</v>
      </c>
      <c r="L40" s="981" t="s">
        <v>9</v>
      </c>
      <c r="M40" s="304" t="s">
        <v>1</v>
      </c>
    </row>
    <row r="41" spans="1:13" ht="34.5" customHeight="1">
      <c r="A41" s="307" t="s">
        <v>189</v>
      </c>
      <c r="B41" s="307"/>
      <c r="C41" s="341">
        <f>(SUM(C46:C104)/12)/4</f>
        <v>0</v>
      </c>
      <c r="D41" s="332"/>
      <c r="E41" s="332"/>
      <c r="F41" s="332"/>
      <c r="G41" s="307"/>
      <c r="H41" s="375">
        <f>(SUM(F41:F98)/6)/4</f>
        <v>0</v>
      </c>
      <c r="I41" s="983"/>
      <c r="J41" s="971">
        <f>SUM(J42:J104)/18/4</f>
        <v>0</v>
      </c>
      <c r="K41" s="1007">
        <f>SUM(K42:K104)/18/4</f>
        <v>0</v>
      </c>
      <c r="L41" s="999">
        <f>(J41+K41)/2</f>
        <v>0</v>
      </c>
      <c r="M41" s="591"/>
    </row>
    <row r="42" spans="1:13" ht="15">
      <c r="A42" s="305" t="s">
        <v>190</v>
      </c>
      <c r="B42" s="301"/>
      <c r="C42" s="318"/>
      <c r="D42" s="318"/>
      <c r="E42" s="318"/>
      <c r="F42" s="318"/>
      <c r="G42" s="301"/>
      <c r="H42" s="318"/>
      <c r="I42" s="981"/>
      <c r="J42" s="972"/>
      <c r="K42" s="1008"/>
      <c r="L42" s="981"/>
      <c r="M42" s="301"/>
    </row>
    <row r="43" spans="1:13" ht="25.5">
      <c r="A43" s="305" t="s">
        <v>191</v>
      </c>
      <c r="B43" s="301"/>
      <c r="C43" s="318"/>
      <c r="D43" s="318"/>
      <c r="E43" s="318"/>
      <c r="F43" s="318"/>
      <c r="G43" s="301"/>
      <c r="H43" s="318"/>
      <c r="I43" s="981"/>
      <c r="J43" s="972"/>
      <c r="K43" s="1008"/>
      <c r="L43" s="981"/>
      <c r="M43" s="301"/>
    </row>
    <row r="44" spans="1:13" ht="38.25">
      <c r="A44" s="305" t="s">
        <v>192</v>
      </c>
      <c r="B44" s="301"/>
      <c r="C44" s="318"/>
      <c r="D44" s="318"/>
      <c r="E44" s="318"/>
      <c r="F44" s="318"/>
      <c r="G44" s="301"/>
      <c r="H44" s="318"/>
      <c r="I44" s="981"/>
      <c r="J44" s="972"/>
      <c r="K44" s="1008"/>
      <c r="L44" s="981"/>
      <c r="M44" s="301"/>
    </row>
    <row r="45" spans="1:13" ht="15">
      <c r="A45" s="305" t="s">
        <v>193</v>
      </c>
      <c r="B45" s="301"/>
      <c r="C45" s="318"/>
      <c r="D45" s="318"/>
      <c r="E45" s="318"/>
      <c r="F45" s="318"/>
      <c r="G45" s="301"/>
      <c r="H45" s="318"/>
      <c r="I45" s="981"/>
      <c r="J45" s="972"/>
      <c r="K45" s="1008"/>
      <c r="L45" s="981"/>
      <c r="M45" s="301"/>
    </row>
    <row r="46" spans="1:13" ht="25.5">
      <c r="A46" s="305" t="s">
        <v>194</v>
      </c>
      <c r="B46" s="301"/>
      <c r="C46" s="318"/>
      <c r="D46" s="318"/>
      <c r="E46" s="318"/>
      <c r="F46" s="318"/>
      <c r="G46" s="301"/>
      <c r="H46" s="318"/>
      <c r="I46" s="981"/>
      <c r="J46" s="972"/>
      <c r="K46" s="1008"/>
      <c r="L46" s="981"/>
      <c r="M46" s="301"/>
    </row>
    <row r="47" spans="1:13" ht="15">
      <c r="A47" s="308" t="s">
        <v>195</v>
      </c>
      <c r="B47" s="309"/>
      <c r="C47" s="334"/>
      <c r="D47" s="1429"/>
      <c r="E47" s="1429"/>
      <c r="F47" s="334"/>
      <c r="G47" s="309"/>
      <c r="H47" s="334"/>
      <c r="I47" s="982"/>
      <c r="J47" s="973"/>
      <c r="K47" s="1009"/>
      <c r="L47" s="982"/>
      <c r="M47" s="309"/>
    </row>
    <row r="48" spans="1:13" s="24" customFormat="1" ht="31.5" customHeight="1">
      <c r="A48" s="307" t="s">
        <v>196</v>
      </c>
      <c r="B48" s="307"/>
      <c r="C48" s="332"/>
      <c r="D48" s="332"/>
      <c r="E48" s="332"/>
      <c r="F48" s="332"/>
      <c r="G48" s="307"/>
      <c r="H48" s="332"/>
      <c r="I48" s="983"/>
      <c r="J48" s="974"/>
      <c r="K48" s="1010"/>
      <c r="L48" s="1000"/>
      <c r="M48" s="312"/>
    </row>
    <row r="49" spans="1:13" ht="25.5">
      <c r="A49" s="310" t="s">
        <v>197</v>
      </c>
      <c r="B49" s="311"/>
      <c r="C49" s="333"/>
      <c r="D49" s="333"/>
      <c r="E49" s="333"/>
      <c r="F49" s="333"/>
      <c r="G49" s="311"/>
      <c r="H49" s="333"/>
      <c r="I49" s="984"/>
      <c r="J49" s="975"/>
      <c r="K49" s="1011"/>
      <c r="L49" s="984"/>
      <c r="M49" s="311"/>
    </row>
    <row r="50" spans="1:13" ht="15">
      <c r="A50" s="305" t="s">
        <v>198</v>
      </c>
      <c r="B50" s="301"/>
      <c r="C50" s="318"/>
      <c r="D50" s="318"/>
      <c r="E50" s="318"/>
      <c r="F50" s="318"/>
      <c r="G50" s="301"/>
      <c r="H50" s="318"/>
      <c r="I50" s="981"/>
      <c r="J50" s="972"/>
      <c r="K50" s="1008"/>
      <c r="L50" s="981"/>
      <c r="M50" s="301"/>
    </row>
    <row r="51" spans="1:13" ht="25.5">
      <c r="A51" s="305" t="s">
        <v>199</v>
      </c>
      <c r="B51" s="301"/>
      <c r="C51" s="318"/>
      <c r="D51" s="318"/>
      <c r="E51" s="318"/>
      <c r="F51" s="318"/>
      <c r="G51" s="301"/>
      <c r="H51" s="318"/>
      <c r="I51" s="981"/>
      <c r="J51" s="972"/>
      <c r="K51" s="1008"/>
      <c r="L51" s="981"/>
      <c r="M51" s="301"/>
    </row>
    <row r="52" spans="1:13" ht="15">
      <c r="A52" s="308" t="s">
        <v>200</v>
      </c>
      <c r="B52" s="309"/>
      <c r="C52" s="334"/>
      <c r="D52" s="334"/>
      <c r="E52" s="334"/>
      <c r="F52" s="334"/>
      <c r="G52" s="309"/>
      <c r="H52" s="334"/>
      <c r="I52" s="982"/>
      <c r="J52" s="973"/>
      <c r="K52" s="1009"/>
      <c r="L52" s="982"/>
      <c r="M52" s="309"/>
    </row>
    <row r="53" spans="1:13" s="24" customFormat="1" ht="29.25" customHeight="1">
      <c r="A53" s="307" t="s">
        <v>201</v>
      </c>
      <c r="B53" s="307"/>
      <c r="C53" s="332"/>
      <c r="D53" s="332"/>
      <c r="E53" s="332"/>
      <c r="F53" s="332"/>
      <c r="G53" s="307"/>
      <c r="H53" s="332"/>
      <c r="I53" s="983"/>
      <c r="J53" s="974"/>
      <c r="K53" s="1010"/>
      <c r="L53" s="983"/>
      <c r="M53" s="306"/>
    </row>
    <row r="54" spans="1:13" ht="25.5">
      <c r="A54" s="310" t="s">
        <v>202</v>
      </c>
      <c r="B54" s="311"/>
      <c r="C54" s="333"/>
      <c r="D54" s="333"/>
      <c r="E54" s="333"/>
      <c r="F54" s="333"/>
      <c r="G54" s="311"/>
      <c r="H54" s="333"/>
      <c r="I54" s="984"/>
      <c r="J54" s="975"/>
      <c r="K54" s="1011"/>
      <c r="L54" s="984"/>
      <c r="M54" s="311"/>
    </row>
    <row r="55" spans="1:13" ht="25.5">
      <c r="A55" s="305" t="s">
        <v>203</v>
      </c>
      <c r="B55" s="301"/>
      <c r="C55" s="318"/>
      <c r="D55" s="318"/>
      <c r="E55" s="318"/>
      <c r="F55" s="318"/>
      <c r="G55" s="301"/>
      <c r="H55" s="318"/>
      <c r="I55" s="981"/>
      <c r="J55" s="972"/>
      <c r="K55" s="1008"/>
      <c r="L55" s="981"/>
      <c r="M55" s="301"/>
    </row>
    <row r="56" spans="1:13" ht="25.5">
      <c r="A56" s="305" t="s">
        <v>204</v>
      </c>
      <c r="B56" s="301"/>
      <c r="C56" s="318"/>
      <c r="D56" s="318"/>
      <c r="E56" s="318"/>
      <c r="F56" s="318"/>
      <c r="G56" s="301"/>
      <c r="H56" s="318"/>
      <c r="I56" s="981"/>
      <c r="J56" s="972"/>
      <c r="K56" s="1008"/>
      <c r="L56" s="981"/>
      <c r="M56" s="301"/>
    </row>
    <row r="57" spans="1:13" ht="15">
      <c r="A57" s="308" t="s">
        <v>205</v>
      </c>
      <c r="B57" s="309"/>
      <c r="C57" s="334"/>
      <c r="D57" s="334"/>
      <c r="E57" s="334"/>
      <c r="F57" s="334"/>
      <c r="G57" s="309"/>
      <c r="H57" s="334"/>
      <c r="I57" s="982"/>
      <c r="J57" s="973"/>
      <c r="K57" s="1009"/>
      <c r="L57" s="982"/>
      <c r="M57" s="309"/>
    </row>
    <row r="58" spans="1:13" s="24" customFormat="1" ht="36" customHeight="1">
      <c r="A58" s="307" t="s">
        <v>206</v>
      </c>
      <c r="B58" s="307"/>
      <c r="C58" s="332"/>
      <c r="D58" s="332"/>
      <c r="E58" s="332"/>
      <c r="F58" s="332"/>
      <c r="G58" s="307"/>
      <c r="H58" s="332"/>
      <c r="I58" s="983"/>
      <c r="J58" s="974"/>
      <c r="K58" s="1010"/>
      <c r="L58" s="1000"/>
      <c r="M58" s="312"/>
    </row>
    <row r="59" spans="1:13" ht="25.5">
      <c r="A59" s="310" t="s">
        <v>207</v>
      </c>
      <c r="B59" s="311"/>
      <c r="C59" s="333"/>
      <c r="D59" s="333"/>
      <c r="E59" s="333"/>
      <c r="F59" s="333"/>
      <c r="G59" s="311"/>
      <c r="H59" s="333"/>
      <c r="I59" s="984"/>
      <c r="J59" s="975"/>
      <c r="K59" s="1011"/>
      <c r="L59" s="984"/>
      <c r="M59" s="311"/>
    </row>
    <row r="60" spans="1:13" ht="38.25">
      <c r="A60" s="305" t="s">
        <v>208</v>
      </c>
      <c r="B60" s="301"/>
      <c r="C60" s="318"/>
      <c r="D60" s="318"/>
      <c r="E60" s="318"/>
      <c r="F60" s="318"/>
      <c r="G60" s="301"/>
      <c r="H60" s="318"/>
      <c r="I60" s="981"/>
      <c r="J60" s="972"/>
      <c r="K60" s="1008"/>
      <c r="L60" s="981"/>
      <c r="M60" s="301"/>
    </row>
    <row r="61" spans="1:13" ht="15">
      <c r="A61" s="305" t="s">
        <v>209</v>
      </c>
      <c r="B61" s="301"/>
      <c r="C61" s="318"/>
      <c r="D61" s="318"/>
      <c r="E61" s="318"/>
      <c r="F61" s="318"/>
      <c r="G61" s="301"/>
      <c r="H61" s="318"/>
      <c r="I61" s="981"/>
      <c r="J61" s="972"/>
      <c r="K61" s="1008"/>
      <c r="L61" s="981"/>
      <c r="M61" s="301"/>
    </row>
    <row r="62" spans="1:13" ht="25.5">
      <c r="A62" s="305" t="s">
        <v>210</v>
      </c>
      <c r="B62" s="301"/>
      <c r="C62" s="318"/>
      <c r="D62" s="318"/>
      <c r="E62" s="318"/>
      <c r="F62" s="318"/>
      <c r="G62" s="301"/>
      <c r="H62" s="318"/>
      <c r="I62" s="981"/>
      <c r="J62" s="972"/>
      <c r="K62" s="1008"/>
      <c r="L62" s="981"/>
      <c r="M62" s="301"/>
    </row>
    <row r="63" spans="1:13" ht="25.5">
      <c r="A63" s="305" t="s">
        <v>211</v>
      </c>
      <c r="B63" s="301"/>
      <c r="C63" s="318"/>
      <c r="D63" s="318"/>
      <c r="E63" s="318"/>
      <c r="F63" s="318"/>
      <c r="G63" s="301"/>
      <c r="H63" s="318"/>
      <c r="I63" s="981"/>
      <c r="J63" s="972"/>
      <c r="K63" s="1008"/>
      <c r="L63" s="981"/>
      <c r="M63" s="301"/>
    </row>
    <row r="64" spans="1:13" ht="13.5" customHeight="1">
      <c r="A64" s="1428" t="s">
        <v>212</v>
      </c>
      <c r="B64" s="1428"/>
      <c r="C64" s="1428"/>
      <c r="D64" s="1428"/>
      <c r="E64" s="1428"/>
      <c r="F64" s="1428"/>
      <c r="G64" s="1428"/>
      <c r="H64" s="1428"/>
      <c r="I64" s="1428"/>
      <c r="J64" s="1428"/>
      <c r="K64" s="1428"/>
      <c r="L64" s="1428"/>
      <c r="M64" s="306"/>
    </row>
    <row r="65" spans="1:13" ht="25.5">
      <c r="A65" s="305" t="s">
        <v>213</v>
      </c>
      <c r="B65" s="301"/>
      <c r="C65" s="318"/>
      <c r="D65" s="318"/>
      <c r="E65" s="318"/>
      <c r="F65" s="318"/>
      <c r="G65" s="301"/>
      <c r="H65" s="318"/>
      <c r="I65" s="981"/>
      <c r="J65" s="972"/>
      <c r="K65" s="1008"/>
      <c r="L65" s="981"/>
      <c r="M65" s="301"/>
    </row>
    <row r="66" spans="1:13" ht="15">
      <c r="A66" s="305" t="s">
        <v>214</v>
      </c>
      <c r="B66" s="301"/>
      <c r="C66" s="318"/>
      <c r="D66" s="318"/>
      <c r="E66" s="318"/>
      <c r="F66" s="318"/>
      <c r="G66" s="301"/>
      <c r="H66" s="318"/>
      <c r="I66" s="981"/>
      <c r="J66" s="972"/>
      <c r="K66" s="1008"/>
      <c r="L66" s="981"/>
      <c r="M66" s="301"/>
    </row>
    <row r="67" spans="1:13" ht="15">
      <c r="A67" s="305" t="s">
        <v>215</v>
      </c>
      <c r="B67" s="301"/>
      <c r="C67" s="318"/>
      <c r="D67" s="318"/>
      <c r="E67" s="318"/>
      <c r="F67" s="318"/>
      <c r="G67" s="301"/>
      <c r="H67" s="318"/>
      <c r="I67" s="981"/>
      <c r="J67" s="972"/>
      <c r="K67" s="1008"/>
      <c r="L67" s="981"/>
      <c r="M67" s="301"/>
    </row>
    <row r="68" spans="1:13" ht="25.5">
      <c r="A68" s="305" t="s">
        <v>216</v>
      </c>
      <c r="B68" s="301"/>
      <c r="C68" s="318"/>
      <c r="D68" s="318"/>
      <c r="E68" s="318"/>
      <c r="F68" s="318"/>
      <c r="G68" s="301"/>
      <c r="H68" s="318"/>
      <c r="I68" s="981"/>
      <c r="J68" s="972"/>
      <c r="K68" s="1008"/>
      <c r="L68" s="981"/>
      <c r="M68" s="301"/>
    </row>
    <row r="69" spans="1:13" ht="25.5">
      <c r="A69" s="305" t="s">
        <v>217</v>
      </c>
      <c r="B69" s="301"/>
      <c r="C69" s="318"/>
      <c r="D69" s="318"/>
      <c r="E69" s="318"/>
      <c r="F69" s="318"/>
      <c r="G69" s="301"/>
      <c r="H69" s="318"/>
      <c r="I69" s="981"/>
      <c r="J69" s="972"/>
      <c r="K69" s="1008"/>
      <c r="L69" s="981"/>
      <c r="M69" s="301"/>
    </row>
    <row r="70" spans="1:13" ht="15">
      <c r="A70" s="305" t="s">
        <v>218</v>
      </c>
      <c r="B70" s="301"/>
      <c r="C70" s="318"/>
      <c r="D70" s="318"/>
      <c r="E70" s="318"/>
      <c r="F70" s="318"/>
      <c r="G70" s="301"/>
      <c r="H70" s="318"/>
      <c r="I70" s="981"/>
      <c r="J70" s="972"/>
      <c r="K70" s="1008"/>
      <c r="L70" s="981"/>
      <c r="M70" s="301"/>
    </row>
    <row r="71" spans="1:13" ht="24.75" customHeight="1">
      <c r="A71" s="307" t="s">
        <v>219</v>
      </c>
      <c r="B71" s="307"/>
      <c r="C71" s="332"/>
      <c r="D71" s="332"/>
      <c r="E71" s="332"/>
      <c r="F71" s="332"/>
      <c r="G71" s="307"/>
      <c r="H71" s="332"/>
      <c r="I71" s="983"/>
      <c r="J71" s="974"/>
      <c r="K71" s="1010"/>
      <c r="L71" s="983"/>
      <c r="M71" s="306"/>
    </row>
    <row r="72" spans="1:13" ht="15">
      <c r="A72" s="305" t="s">
        <v>220</v>
      </c>
      <c r="B72" s="301"/>
      <c r="C72" s="318"/>
      <c r="D72" s="318"/>
      <c r="E72" s="318"/>
      <c r="F72" s="318"/>
      <c r="G72" s="301"/>
      <c r="H72" s="318"/>
      <c r="I72" s="981"/>
      <c r="J72" s="972"/>
      <c r="K72" s="1008"/>
      <c r="L72" s="981"/>
      <c r="M72" s="301"/>
    </row>
    <row r="73" spans="1:13" ht="25.5">
      <c r="A73" s="305" t="s">
        <v>221</v>
      </c>
      <c r="B73" s="301"/>
      <c r="C73" s="318"/>
      <c r="D73" s="318"/>
      <c r="E73" s="318"/>
      <c r="F73" s="318"/>
      <c r="G73" s="301"/>
      <c r="H73" s="318"/>
      <c r="I73" s="981"/>
      <c r="J73" s="972"/>
      <c r="K73" s="1008"/>
      <c r="L73" s="981"/>
      <c r="M73" s="301"/>
    </row>
    <row r="74" spans="1:13" ht="25.5">
      <c r="A74" s="305" t="s">
        <v>222</v>
      </c>
      <c r="B74" s="301"/>
      <c r="C74" s="318"/>
      <c r="D74" s="318"/>
      <c r="E74" s="318"/>
      <c r="F74" s="318"/>
      <c r="G74" s="301"/>
      <c r="H74" s="318"/>
      <c r="I74" s="981"/>
      <c r="J74" s="972"/>
      <c r="K74" s="1008"/>
      <c r="L74" s="981"/>
      <c r="M74" s="301"/>
    </row>
    <row r="75" spans="1:13" ht="29.25" customHeight="1">
      <c r="A75" s="307" t="s">
        <v>223</v>
      </c>
      <c r="B75" s="307"/>
      <c r="C75" s="332"/>
      <c r="D75" s="332"/>
      <c r="E75" s="332"/>
      <c r="F75" s="332"/>
      <c r="G75" s="307"/>
      <c r="H75" s="332"/>
      <c r="I75" s="983"/>
      <c r="J75" s="974"/>
      <c r="K75" s="1010"/>
      <c r="L75" s="983"/>
      <c r="M75" s="306"/>
    </row>
    <row r="76" spans="1:13" ht="15">
      <c r="A76" s="305" t="s">
        <v>224</v>
      </c>
      <c r="B76" s="301"/>
      <c r="C76" s="318"/>
      <c r="D76" s="318"/>
      <c r="E76" s="318"/>
      <c r="F76" s="318"/>
      <c r="G76" s="301"/>
      <c r="H76" s="318"/>
      <c r="I76" s="981"/>
      <c r="J76" s="972"/>
      <c r="K76" s="1008"/>
      <c r="L76" s="981"/>
      <c r="M76" s="301"/>
    </row>
    <row r="77" spans="1:13" ht="15">
      <c r="A77" s="305" t="s">
        <v>225</v>
      </c>
      <c r="B77" s="301"/>
      <c r="C77" s="318"/>
      <c r="D77" s="318"/>
      <c r="E77" s="318"/>
      <c r="F77" s="318"/>
      <c r="G77" s="301"/>
      <c r="H77" s="318"/>
      <c r="I77" s="981"/>
      <c r="J77" s="972"/>
      <c r="K77" s="1008"/>
      <c r="L77" s="981"/>
      <c r="M77" s="301"/>
    </row>
    <row r="78" spans="1:13" ht="15">
      <c r="A78" s="305" t="s">
        <v>226</v>
      </c>
      <c r="B78" s="301"/>
      <c r="C78" s="318"/>
      <c r="D78" s="318"/>
      <c r="E78" s="318"/>
      <c r="F78" s="318"/>
      <c r="G78" s="301"/>
      <c r="H78" s="318"/>
      <c r="I78" s="981"/>
      <c r="J78" s="972"/>
      <c r="K78" s="1008"/>
      <c r="L78" s="981"/>
      <c r="M78" s="301"/>
    </row>
    <row r="79" spans="1:13" ht="15">
      <c r="A79" s="305" t="s">
        <v>227</v>
      </c>
      <c r="B79" s="301"/>
      <c r="C79" s="318"/>
      <c r="D79" s="318"/>
      <c r="E79" s="318"/>
      <c r="F79" s="318"/>
      <c r="G79" s="301"/>
      <c r="H79" s="318"/>
      <c r="I79" s="981"/>
      <c r="J79" s="972"/>
      <c r="K79" s="1008"/>
      <c r="L79" s="981"/>
      <c r="M79" s="301"/>
    </row>
    <row r="80" spans="1:13" ht="15">
      <c r="A80" s="305" t="s">
        <v>228</v>
      </c>
      <c r="B80" s="301"/>
      <c r="C80" s="318"/>
      <c r="D80" s="318"/>
      <c r="E80" s="318"/>
      <c r="F80" s="318"/>
      <c r="G80" s="301"/>
      <c r="H80" s="318"/>
      <c r="I80" s="981"/>
      <c r="J80" s="972"/>
      <c r="K80" s="1008"/>
      <c r="L80" s="981"/>
      <c r="M80" s="301"/>
    </row>
    <row r="81" spans="1:13" ht="25.5">
      <c r="A81" s="305" t="s">
        <v>229</v>
      </c>
      <c r="B81" s="301"/>
      <c r="C81" s="318"/>
      <c r="D81" s="318"/>
      <c r="E81" s="318"/>
      <c r="F81" s="318"/>
      <c r="G81" s="301"/>
      <c r="H81" s="318"/>
      <c r="I81" s="981"/>
      <c r="J81" s="972"/>
      <c r="K81" s="1008"/>
      <c r="L81" s="981"/>
      <c r="M81" s="301"/>
    </row>
    <row r="82" spans="1:13" ht="15">
      <c r="A82" s="305" t="s">
        <v>230</v>
      </c>
      <c r="B82" s="301"/>
      <c r="C82" s="318"/>
      <c r="D82" s="318"/>
      <c r="E82" s="318"/>
      <c r="F82" s="318"/>
      <c r="G82" s="301"/>
      <c r="H82" s="318"/>
      <c r="I82" s="981"/>
      <c r="J82" s="972"/>
      <c r="K82" s="1008"/>
      <c r="L82" s="981"/>
      <c r="M82" s="301"/>
    </row>
    <row r="83" spans="1:13">
      <c r="A83" s="307" t="s">
        <v>231</v>
      </c>
      <c r="B83" s="307"/>
      <c r="C83" s="332"/>
      <c r="D83" s="332"/>
      <c r="E83" s="332"/>
      <c r="F83" s="332"/>
      <c r="G83" s="307"/>
      <c r="H83" s="332"/>
      <c r="I83" s="983"/>
      <c r="J83" s="974"/>
      <c r="K83" s="1010"/>
      <c r="L83" s="983"/>
      <c r="M83" s="306"/>
    </row>
    <row r="84" spans="1:13" ht="15">
      <c r="A84" s="305" t="s">
        <v>232</v>
      </c>
      <c r="B84" s="301"/>
      <c r="C84" s="318"/>
      <c r="D84" s="1427"/>
      <c r="E84" s="1427"/>
      <c r="F84" s="318"/>
      <c r="G84" s="301"/>
      <c r="H84" s="318"/>
      <c r="I84" s="981"/>
      <c r="J84" s="972"/>
      <c r="K84" s="1008"/>
      <c r="L84" s="981"/>
      <c r="M84" s="301"/>
    </row>
    <row r="85" spans="1:13" ht="63.75">
      <c r="A85" s="305" t="s">
        <v>233</v>
      </c>
      <c r="B85" s="301"/>
      <c r="C85" s="318"/>
      <c r="D85" s="1427"/>
      <c r="E85" s="1427"/>
      <c r="F85" s="318"/>
      <c r="G85" s="301"/>
      <c r="H85" s="318"/>
      <c r="I85" s="981"/>
      <c r="J85" s="972"/>
      <c r="K85" s="1008"/>
      <c r="L85" s="981"/>
      <c r="M85" s="301"/>
    </row>
    <row r="86" spans="1:13" ht="15">
      <c r="A86" s="305" t="s">
        <v>234</v>
      </c>
      <c r="B86" s="301"/>
      <c r="C86" s="318"/>
      <c r="D86" s="1427"/>
      <c r="E86" s="1427"/>
      <c r="F86" s="318"/>
      <c r="G86" s="301"/>
      <c r="H86" s="318"/>
      <c r="I86" s="981"/>
      <c r="J86" s="972"/>
      <c r="K86" s="1008"/>
      <c r="L86" s="981"/>
      <c r="M86" s="301"/>
    </row>
    <row r="87" spans="1:13" ht="25.5">
      <c r="A87" s="305" t="s">
        <v>235</v>
      </c>
      <c r="B87" s="301"/>
      <c r="C87" s="318"/>
      <c r="D87" s="1427"/>
      <c r="E87" s="1427"/>
      <c r="F87" s="318"/>
      <c r="G87" s="301"/>
      <c r="H87" s="318"/>
      <c r="I87" s="981"/>
      <c r="J87" s="972"/>
      <c r="K87" s="1008"/>
      <c r="L87" s="981"/>
      <c r="M87" s="301"/>
    </row>
    <row r="88" spans="1:13" ht="24" customHeight="1">
      <c r="A88" s="307" t="s">
        <v>236</v>
      </c>
      <c r="B88" s="307"/>
      <c r="C88" s="332"/>
      <c r="D88" s="332"/>
      <c r="E88" s="332"/>
      <c r="F88" s="332"/>
      <c r="G88" s="307"/>
      <c r="H88" s="332"/>
      <c r="I88" s="983"/>
      <c r="J88" s="974"/>
      <c r="K88" s="1010"/>
      <c r="L88" s="983"/>
      <c r="M88" s="306"/>
    </row>
    <row r="89" spans="1:13" ht="25.5">
      <c r="A89" s="305" t="s">
        <v>237</v>
      </c>
      <c r="B89" s="301"/>
      <c r="C89" s="318"/>
      <c r="D89" s="318"/>
      <c r="E89" s="318"/>
      <c r="F89" s="318"/>
      <c r="G89" s="301"/>
      <c r="H89" s="318"/>
      <c r="I89" s="981"/>
      <c r="J89" s="972"/>
      <c r="K89" s="1008"/>
      <c r="L89" s="981"/>
      <c r="M89" s="301"/>
    </row>
    <row r="90" spans="1:13" ht="25.5">
      <c r="A90" s="305" t="s">
        <v>238</v>
      </c>
      <c r="B90" s="301"/>
      <c r="C90" s="318"/>
      <c r="D90" s="318"/>
      <c r="E90" s="318"/>
      <c r="F90" s="318"/>
      <c r="G90" s="301"/>
      <c r="H90" s="318"/>
      <c r="I90" s="981"/>
      <c r="J90" s="972"/>
      <c r="K90" s="1008"/>
      <c r="L90" s="981"/>
      <c r="M90" s="301"/>
    </row>
    <row r="91" spans="1:13" ht="25.5">
      <c r="A91" s="305" t="s">
        <v>239</v>
      </c>
      <c r="B91" s="301"/>
      <c r="C91" s="318"/>
      <c r="D91" s="318"/>
      <c r="E91" s="318"/>
      <c r="F91" s="318"/>
      <c r="G91" s="301"/>
      <c r="H91" s="318"/>
      <c r="I91" s="981"/>
      <c r="J91" s="972"/>
      <c r="K91" s="1008"/>
      <c r="L91" s="981"/>
      <c r="M91" s="301"/>
    </row>
    <row r="92" spans="1:13" ht="25.5">
      <c r="A92" s="305" t="s">
        <v>240</v>
      </c>
      <c r="B92" s="301"/>
      <c r="C92" s="318"/>
      <c r="D92" s="318"/>
      <c r="E92" s="318"/>
      <c r="F92" s="318"/>
      <c r="G92" s="301"/>
      <c r="H92" s="318"/>
      <c r="I92" s="981"/>
      <c r="J92" s="972"/>
      <c r="K92" s="1008"/>
      <c r="L92" s="981"/>
      <c r="M92" s="301"/>
    </row>
    <row r="93" spans="1:13" ht="25.5">
      <c r="A93" s="305" t="s">
        <v>241</v>
      </c>
      <c r="B93" s="301"/>
      <c r="C93" s="318"/>
      <c r="D93" s="318"/>
      <c r="E93" s="318"/>
      <c r="F93" s="318"/>
      <c r="G93" s="301"/>
      <c r="H93" s="318"/>
      <c r="I93" s="981"/>
      <c r="J93" s="972"/>
      <c r="K93" s="1008"/>
      <c r="L93" s="981"/>
      <c r="M93" s="301"/>
    </row>
    <row r="94" spans="1:13" ht="15">
      <c r="A94" s="305" t="s">
        <v>242</v>
      </c>
      <c r="B94" s="301"/>
      <c r="C94" s="318"/>
      <c r="D94" s="318"/>
      <c r="E94" s="318"/>
      <c r="F94" s="318"/>
      <c r="G94" s="301"/>
      <c r="H94" s="318"/>
      <c r="I94" s="981"/>
      <c r="J94" s="972"/>
      <c r="K94" s="1008"/>
      <c r="L94" s="981"/>
      <c r="M94" s="301"/>
    </row>
    <row r="95" spans="1:13" ht="15">
      <c r="A95" s="305" t="s">
        <v>243</v>
      </c>
      <c r="B95" s="301"/>
      <c r="C95" s="318"/>
      <c r="D95" s="318"/>
      <c r="E95" s="318"/>
      <c r="F95" s="318"/>
      <c r="G95" s="301"/>
      <c r="H95" s="318"/>
      <c r="I95" s="981"/>
      <c r="J95" s="972"/>
      <c r="K95" s="1008"/>
      <c r="L95" s="981"/>
      <c r="M95" s="301"/>
    </row>
    <row r="96" spans="1:13" ht="15">
      <c r="A96" s="305" t="s">
        <v>244</v>
      </c>
      <c r="B96" s="301"/>
      <c r="C96" s="318"/>
      <c r="D96" s="318"/>
      <c r="E96" s="318"/>
      <c r="F96" s="318"/>
      <c r="G96" s="301"/>
      <c r="H96" s="318"/>
      <c r="I96" s="981"/>
      <c r="J96" s="972"/>
      <c r="K96" s="1008"/>
      <c r="L96" s="981"/>
      <c r="M96" s="301"/>
    </row>
    <row r="97" spans="1:13" ht="15">
      <c r="A97" s="305" t="s">
        <v>245</v>
      </c>
      <c r="B97" s="301"/>
      <c r="C97" s="318"/>
      <c r="D97" s="318"/>
      <c r="E97" s="318"/>
      <c r="F97" s="318"/>
      <c r="G97" s="301"/>
      <c r="H97" s="318"/>
      <c r="I97" s="981"/>
      <c r="J97" s="972"/>
      <c r="K97" s="1008"/>
      <c r="L97" s="981"/>
      <c r="M97" s="301"/>
    </row>
    <row r="98" spans="1:13" ht="23.25" customHeight="1">
      <c r="A98" s="307" t="s">
        <v>246</v>
      </c>
      <c r="B98" s="307"/>
      <c r="C98" s="332"/>
      <c r="D98" s="332"/>
      <c r="E98" s="332"/>
      <c r="F98" s="332"/>
      <c r="G98" s="307"/>
      <c r="H98" s="332"/>
      <c r="I98" s="983"/>
      <c r="J98" s="974"/>
      <c r="K98" s="1010"/>
      <c r="L98" s="983"/>
      <c r="M98" s="306"/>
    </row>
    <row r="99" spans="1:13" ht="15">
      <c r="A99" s="305" t="s">
        <v>247</v>
      </c>
      <c r="B99" s="301"/>
      <c r="C99" s="318"/>
      <c r="D99" s="318"/>
      <c r="E99" s="318"/>
      <c r="F99" s="318"/>
      <c r="G99" s="301"/>
      <c r="H99" s="318"/>
      <c r="I99" s="981"/>
      <c r="J99" s="972"/>
      <c r="K99" s="1008"/>
      <c r="L99" s="981"/>
      <c r="M99" s="301"/>
    </row>
    <row r="100" spans="1:13" ht="15">
      <c r="A100" s="305" t="s">
        <v>248</v>
      </c>
      <c r="B100" s="301"/>
      <c r="C100" s="318"/>
      <c r="D100" s="318"/>
      <c r="E100" s="318"/>
      <c r="F100" s="318"/>
      <c r="G100" s="301"/>
      <c r="H100" s="318"/>
      <c r="I100" s="981"/>
      <c r="J100" s="972"/>
      <c r="K100" s="1008"/>
      <c r="L100" s="981"/>
      <c r="M100" s="301"/>
    </row>
    <row r="101" spans="1:13" ht="15">
      <c r="A101" s="305" t="s">
        <v>243</v>
      </c>
      <c r="B101" s="301"/>
      <c r="C101" s="318"/>
      <c r="D101" s="318"/>
      <c r="E101" s="318"/>
      <c r="F101" s="318"/>
      <c r="G101" s="301"/>
      <c r="H101" s="318"/>
      <c r="I101" s="981"/>
      <c r="J101" s="972"/>
      <c r="K101" s="1008"/>
      <c r="L101" s="981"/>
      <c r="M101" s="301"/>
    </row>
    <row r="102" spans="1:13" ht="15">
      <c r="A102" s="305" t="s">
        <v>244</v>
      </c>
      <c r="B102" s="301"/>
      <c r="C102" s="318"/>
      <c r="D102" s="318"/>
      <c r="E102" s="318"/>
      <c r="F102" s="318"/>
      <c r="G102" s="301"/>
      <c r="H102" s="318"/>
      <c r="I102" s="981"/>
      <c r="J102" s="972"/>
      <c r="K102" s="1008"/>
      <c r="L102" s="981"/>
      <c r="M102" s="301"/>
    </row>
    <row r="103" spans="1:13" ht="15">
      <c r="A103" s="305" t="s">
        <v>249</v>
      </c>
      <c r="B103" s="301"/>
      <c r="C103" s="318"/>
      <c r="D103" s="318"/>
      <c r="E103" s="318"/>
      <c r="F103" s="318"/>
      <c r="G103" s="301"/>
      <c r="H103" s="318"/>
      <c r="I103" s="981"/>
      <c r="J103" s="972"/>
      <c r="K103" s="1008"/>
      <c r="L103" s="981"/>
      <c r="M103" s="301"/>
    </row>
    <row r="104" spans="1:13" ht="15">
      <c r="A104" s="305" t="s">
        <v>245</v>
      </c>
      <c r="B104" s="301"/>
      <c r="C104" s="318"/>
      <c r="D104" s="318"/>
      <c r="E104" s="318"/>
      <c r="F104" s="318"/>
      <c r="G104" s="301"/>
      <c r="H104" s="318"/>
      <c r="I104" s="981"/>
      <c r="J104" s="972"/>
      <c r="K104" s="1008"/>
      <c r="L104" s="981"/>
      <c r="M104" s="301"/>
    </row>
    <row r="107" spans="1:13" ht="59.25">
      <c r="A107" s="297"/>
    </row>
    <row r="108" spans="1:13" ht="15">
      <c r="A108" s="1424"/>
      <c r="B108" s="1424"/>
      <c r="C108" s="1424"/>
      <c r="D108" s="1424"/>
      <c r="E108" s="1425"/>
      <c r="F108" s="1425"/>
      <c r="G108" s="1425"/>
      <c r="H108" s="1425"/>
      <c r="I108" s="1425"/>
      <c r="J108" s="1425"/>
      <c r="K108" s="1425"/>
      <c r="L108" s="1425"/>
      <c r="M108" s="1425"/>
    </row>
    <row r="109" spans="1:13" ht="16.5" thickBot="1">
      <c r="A109" s="1410" t="s">
        <v>179</v>
      </c>
      <c r="B109" s="1410"/>
      <c r="C109" s="1410"/>
      <c r="D109" s="1410"/>
      <c r="E109" s="1411" t="s">
        <v>251</v>
      </c>
      <c r="F109" s="1411"/>
      <c r="G109" s="1411"/>
      <c r="H109" s="1411"/>
      <c r="I109" s="1411"/>
      <c r="J109" s="1411"/>
      <c r="K109" s="1411"/>
      <c r="L109" s="1411"/>
      <c r="M109" s="1411"/>
    </row>
    <row r="110" spans="1:13" ht="16.5" thickTop="1" thickBot="1">
      <c r="A110" s="1412" t="s">
        <v>681</v>
      </c>
      <c r="B110" s="1413"/>
      <c r="C110" s="1413"/>
      <c r="D110" s="1413"/>
      <c r="E110" s="1413"/>
      <c r="F110" s="1413"/>
      <c r="G110" s="1413"/>
      <c r="H110" s="1413"/>
      <c r="I110" s="1413"/>
      <c r="J110" s="1413"/>
      <c r="K110" s="1413"/>
      <c r="L110" s="1413"/>
      <c r="M110" s="1414"/>
    </row>
    <row r="111" spans="1:13" ht="15.75" thickBot="1">
      <c r="A111" s="1415" t="s">
        <v>682</v>
      </c>
      <c r="B111" s="1416"/>
      <c r="C111" s="1416"/>
      <c r="D111" s="1416"/>
      <c r="E111" s="1416"/>
      <c r="F111" s="1416"/>
      <c r="G111" s="1416"/>
      <c r="H111" s="1416"/>
      <c r="I111" s="1416"/>
      <c r="J111" s="1416"/>
      <c r="K111" s="1416"/>
      <c r="L111" s="1416"/>
      <c r="M111" s="1417"/>
    </row>
    <row r="112" spans="1:13" ht="15.75" thickBot="1">
      <c r="A112" s="1415" t="s">
        <v>252</v>
      </c>
      <c r="B112" s="1416"/>
      <c r="C112" s="1416"/>
      <c r="D112" s="1416"/>
      <c r="E112" s="1416"/>
      <c r="F112" s="1416"/>
      <c r="G112" s="1416"/>
      <c r="H112" s="1416"/>
      <c r="I112" s="1416"/>
      <c r="J112" s="1416"/>
      <c r="K112" s="1416"/>
      <c r="L112" s="1416"/>
      <c r="M112" s="1417"/>
    </row>
    <row r="113" spans="1:13" ht="15.75" customHeight="1" thickBot="1">
      <c r="A113" s="1415" t="s">
        <v>683</v>
      </c>
      <c r="B113" s="1416"/>
      <c r="C113" s="1416"/>
      <c r="D113" s="1416"/>
      <c r="E113" s="1416"/>
      <c r="F113" s="1416"/>
      <c r="G113" s="1416"/>
      <c r="H113" s="1416"/>
      <c r="I113" s="1416"/>
      <c r="J113" s="1416"/>
      <c r="K113" s="1416"/>
      <c r="L113" s="1416"/>
      <c r="M113" s="1417"/>
    </row>
    <row r="114" spans="1:13" ht="15.75" thickBot="1">
      <c r="A114" s="1415" t="s">
        <v>684</v>
      </c>
      <c r="B114" s="1416"/>
      <c r="C114" s="1416"/>
      <c r="D114" s="1416"/>
      <c r="E114" s="1416"/>
      <c r="F114" s="1416"/>
      <c r="G114" s="1416"/>
      <c r="H114" s="1416"/>
      <c r="I114" s="1416"/>
      <c r="J114" s="1416"/>
      <c r="K114" s="1416"/>
      <c r="L114" s="1416"/>
      <c r="M114" s="1417"/>
    </row>
    <row r="115" spans="1:13" ht="15.75" thickBot="1">
      <c r="A115" s="1398" t="s">
        <v>676</v>
      </c>
      <c r="B115" s="1399"/>
      <c r="C115" s="1399"/>
      <c r="D115" s="1399"/>
      <c r="E115" s="1399"/>
      <c r="F115" s="1399"/>
      <c r="G115" s="1399"/>
      <c r="H115" s="1399"/>
      <c r="I115" s="1399"/>
      <c r="J115" s="1399"/>
      <c r="K115" s="1399"/>
      <c r="L115" s="1399"/>
      <c r="M115" s="1400"/>
    </row>
    <row r="116" spans="1:13" ht="15" thickTop="1">
      <c r="A116" s="1401" t="s">
        <v>182</v>
      </c>
      <c r="B116" s="1402"/>
      <c r="C116" s="1402"/>
      <c r="D116" s="1402"/>
      <c r="E116" s="1402"/>
      <c r="F116" s="1402"/>
      <c r="G116" s="1402"/>
      <c r="H116" s="1402"/>
      <c r="I116" s="1402"/>
      <c r="J116" s="1402"/>
      <c r="K116" s="1402"/>
      <c r="L116" s="1402"/>
      <c r="M116" s="1403"/>
    </row>
    <row r="117" spans="1:13" ht="15" customHeight="1">
      <c r="A117" s="1404" t="s">
        <v>183</v>
      </c>
      <c r="B117" s="1405"/>
      <c r="C117" s="1405"/>
      <c r="D117" s="1405"/>
      <c r="E117" s="1405"/>
      <c r="F117" s="1405"/>
      <c r="G117" s="1405"/>
      <c r="H117" s="1405"/>
      <c r="I117" s="1405"/>
      <c r="J117" s="1405"/>
      <c r="K117" s="1405"/>
      <c r="L117" s="1405"/>
      <c r="M117" s="1406"/>
    </row>
    <row r="118" spans="1:13" ht="15" customHeight="1">
      <c r="A118" s="1407" t="s">
        <v>184</v>
      </c>
      <c r="B118" s="1408"/>
      <c r="C118" s="1408"/>
      <c r="D118" s="1408"/>
      <c r="E118" s="1408"/>
      <c r="F118" s="1408"/>
      <c r="G118" s="1408"/>
      <c r="H118" s="1408"/>
      <c r="I118" s="1408"/>
      <c r="J118" s="1408"/>
      <c r="K118" s="1408"/>
      <c r="L118" s="1408"/>
      <c r="M118" s="1409"/>
    </row>
    <row r="119" spans="1:13" ht="15" customHeight="1">
      <c r="A119" s="1407" t="s">
        <v>185</v>
      </c>
      <c r="B119" s="1408"/>
      <c r="C119" s="1408"/>
      <c r="D119" s="1408"/>
      <c r="E119" s="1408"/>
      <c r="F119" s="1408"/>
      <c r="G119" s="1408"/>
      <c r="H119" s="1408"/>
      <c r="I119" s="1408"/>
      <c r="J119" s="1408"/>
      <c r="K119" s="1408"/>
      <c r="L119" s="1408"/>
      <c r="M119" s="1409"/>
    </row>
    <row r="120" spans="1:13" ht="15" customHeight="1">
      <c r="A120" s="1407" t="s">
        <v>186</v>
      </c>
      <c r="B120" s="1408"/>
      <c r="C120" s="1408"/>
      <c r="D120" s="1408"/>
      <c r="E120" s="1408"/>
      <c r="F120" s="1408"/>
      <c r="G120" s="1408"/>
      <c r="H120" s="1408"/>
      <c r="I120" s="1408"/>
      <c r="J120" s="1408"/>
      <c r="K120" s="1408"/>
      <c r="L120" s="1408"/>
      <c r="M120" s="1409"/>
    </row>
    <row r="121" spans="1:13" ht="15" customHeight="1">
      <c r="A121" s="1407" t="s">
        <v>187</v>
      </c>
      <c r="B121" s="1408"/>
      <c r="C121" s="1408"/>
      <c r="D121" s="1408"/>
      <c r="E121" s="1408"/>
      <c r="F121" s="1408"/>
      <c r="G121" s="1408"/>
      <c r="H121" s="1408"/>
      <c r="I121" s="1408"/>
      <c r="J121" s="1408"/>
      <c r="K121" s="1408"/>
      <c r="L121" s="1408"/>
      <c r="M121" s="1409"/>
    </row>
    <row r="122" spans="1:13" ht="15.75" thickBot="1">
      <c r="A122" s="303" t="s">
        <v>188</v>
      </c>
      <c r="B122" s="304" t="s">
        <v>253</v>
      </c>
      <c r="C122" s="317" t="s">
        <v>254</v>
      </c>
      <c r="D122" s="318" t="s">
        <v>255</v>
      </c>
      <c r="E122" s="318"/>
      <c r="F122" s="317" t="s">
        <v>256</v>
      </c>
      <c r="G122" s="304" t="s">
        <v>257</v>
      </c>
      <c r="H122" s="317" t="s">
        <v>64</v>
      </c>
      <c r="I122" s="985">
        <v>42088</v>
      </c>
      <c r="J122" s="970">
        <v>42130</v>
      </c>
      <c r="K122" s="1012">
        <v>42158</v>
      </c>
      <c r="L122" s="981" t="s">
        <v>74</v>
      </c>
      <c r="M122" s="316" t="s">
        <v>522</v>
      </c>
    </row>
    <row r="123" spans="1:13" ht="39" customHeight="1" thickBot="1">
      <c r="A123" s="314" t="s">
        <v>262</v>
      </c>
      <c r="B123" s="314"/>
      <c r="C123" s="320">
        <f>(SUM(C124:C210)/8)/4</f>
        <v>0</v>
      </c>
      <c r="D123" s="335"/>
      <c r="E123" s="320"/>
      <c r="F123" s="335"/>
      <c r="G123" s="321">
        <f>(SUM(G124:G210)/11)/4</f>
        <v>0</v>
      </c>
      <c r="H123" s="335"/>
      <c r="I123" s="986"/>
      <c r="J123" s="321">
        <f>(SUM(J124:J210)/16)/4</f>
        <v>0</v>
      </c>
      <c r="K123" s="1013">
        <f>(SUM(K124:K210)/12)/4</f>
        <v>0</v>
      </c>
      <c r="L123" s="1001"/>
      <c r="M123" s="593"/>
    </row>
    <row r="124" spans="1:13" ht="90">
      <c r="A124" s="301" t="s">
        <v>263</v>
      </c>
      <c r="B124" s="301"/>
      <c r="C124" s="318"/>
      <c r="D124" s="318"/>
      <c r="E124" s="318"/>
      <c r="F124" s="318"/>
      <c r="G124" s="301"/>
      <c r="H124" s="318"/>
      <c r="I124" s="981"/>
      <c r="J124" s="972"/>
      <c r="K124" s="1008"/>
      <c r="L124" s="981"/>
      <c r="M124" s="311"/>
    </row>
    <row r="125" spans="1:13" ht="30">
      <c r="A125" s="301" t="s">
        <v>264</v>
      </c>
      <c r="B125" s="301"/>
      <c r="C125" s="318"/>
      <c r="D125" s="318"/>
      <c r="E125" s="318"/>
      <c r="F125" s="318"/>
      <c r="G125" s="301"/>
      <c r="H125" s="318"/>
      <c r="I125" s="981"/>
      <c r="J125" s="972"/>
      <c r="K125" s="1008"/>
      <c r="L125" s="981"/>
      <c r="M125" s="301"/>
    </row>
    <row r="126" spans="1:13" ht="45">
      <c r="A126" s="301" t="s">
        <v>265</v>
      </c>
      <c r="B126" s="301"/>
      <c r="C126" s="318"/>
      <c r="D126" s="318"/>
      <c r="E126" s="318"/>
      <c r="F126" s="318"/>
      <c r="G126" s="301"/>
      <c r="H126" s="318"/>
      <c r="I126" s="981"/>
      <c r="J126" s="972"/>
      <c r="K126" s="1008"/>
      <c r="L126" s="981"/>
      <c r="M126" s="301"/>
    </row>
    <row r="127" spans="1:13" ht="15">
      <c r="A127" s="301" t="s">
        <v>266</v>
      </c>
      <c r="B127" s="301"/>
      <c r="C127" s="318"/>
      <c r="D127" s="318"/>
      <c r="E127" s="318"/>
      <c r="F127" s="318"/>
      <c r="G127" s="301"/>
      <c r="H127" s="318"/>
      <c r="I127" s="981"/>
      <c r="J127" s="972"/>
      <c r="K127" s="1008"/>
      <c r="L127" s="981"/>
      <c r="M127" s="301"/>
    </row>
    <row r="128" spans="1:13" ht="45">
      <c r="A128" s="301" t="s">
        <v>267</v>
      </c>
      <c r="B128" s="301"/>
      <c r="C128" s="318"/>
      <c r="D128" s="318"/>
      <c r="E128" s="318"/>
      <c r="F128" s="318"/>
      <c r="G128" s="301"/>
      <c r="H128" s="318"/>
      <c r="I128" s="981"/>
      <c r="J128" s="972"/>
      <c r="K128" s="1008"/>
      <c r="L128" s="981"/>
      <c r="M128" s="301"/>
    </row>
    <row r="129" spans="1:13" ht="60">
      <c r="A129" s="301" t="s">
        <v>268</v>
      </c>
      <c r="B129" s="301"/>
      <c r="C129" s="318"/>
      <c r="D129" s="318"/>
      <c r="E129" s="318"/>
      <c r="F129" s="318"/>
      <c r="G129" s="301"/>
      <c r="H129" s="318"/>
      <c r="I129" s="981"/>
      <c r="J129" s="972"/>
      <c r="K129" s="1008"/>
      <c r="L129" s="981"/>
      <c r="M129" s="301"/>
    </row>
    <row r="130" spans="1:13" ht="45">
      <c r="A130" s="301" t="s">
        <v>269</v>
      </c>
      <c r="B130" s="301"/>
      <c r="C130" s="318"/>
      <c r="D130" s="318"/>
      <c r="E130" s="318"/>
      <c r="F130" s="318"/>
      <c r="G130" s="301"/>
      <c r="H130" s="318"/>
      <c r="I130" s="981"/>
      <c r="J130" s="972"/>
      <c r="K130" s="1008"/>
      <c r="L130" s="981"/>
      <c r="M130" s="301"/>
    </row>
    <row r="131" spans="1:13" ht="30">
      <c r="A131" s="301" t="s">
        <v>270</v>
      </c>
      <c r="B131" s="301"/>
      <c r="C131" s="318"/>
      <c r="D131" s="318"/>
      <c r="E131" s="318"/>
      <c r="F131" s="318"/>
      <c r="G131" s="301"/>
      <c r="H131" s="318"/>
      <c r="I131" s="981"/>
      <c r="J131" s="972"/>
      <c r="K131" s="1008"/>
      <c r="L131" s="981"/>
      <c r="M131" s="301"/>
    </row>
    <row r="132" spans="1:13" ht="45">
      <c r="A132" s="301" t="s">
        <v>271</v>
      </c>
      <c r="B132" s="301"/>
      <c r="C132" s="318"/>
      <c r="D132" s="318"/>
      <c r="E132" s="318"/>
      <c r="F132" s="318"/>
      <c r="G132" s="301"/>
      <c r="H132" s="318"/>
      <c r="I132" s="981"/>
      <c r="J132" s="972"/>
      <c r="K132" s="1008"/>
      <c r="L132" s="981"/>
      <c r="M132" s="301"/>
    </row>
    <row r="133" spans="1:13" ht="45">
      <c r="A133" s="301" t="s">
        <v>272</v>
      </c>
      <c r="B133" s="301"/>
      <c r="C133" s="318"/>
      <c r="D133" s="318"/>
      <c r="E133" s="318"/>
      <c r="F133" s="318"/>
      <c r="G133" s="301"/>
      <c r="H133" s="318"/>
      <c r="I133" s="981"/>
      <c r="J133" s="972"/>
      <c r="K133" s="1008"/>
      <c r="L133" s="981"/>
      <c r="M133" s="301"/>
    </row>
    <row r="134" spans="1:13" ht="30">
      <c r="A134" s="301" t="s">
        <v>273</v>
      </c>
      <c r="B134" s="301"/>
      <c r="C134" s="318"/>
      <c r="D134" s="318"/>
      <c r="E134" s="318"/>
      <c r="F134" s="318"/>
      <c r="G134" s="301"/>
      <c r="H134" s="318"/>
      <c r="I134" s="981"/>
      <c r="J134" s="972"/>
      <c r="K134" s="1008"/>
      <c r="L134" s="981"/>
      <c r="M134" s="301"/>
    </row>
    <row r="135" spans="1:13" ht="15.75" customHeight="1">
      <c r="A135" s="314" t="s">
        <v>274</v>
      </c>
      <c r="B135" s="314"/>
      <c r="C135" s="335"/>
      <c r="D135" s="335"/>
      <c r="E135" s="335"/>
      <c r="F135" s="335"/>
      <c r="G135" s="314"/>
      <c r="H135" s="335"/>
      <c r="I135" s="986"/>
      <c r="J135" s="976"/>
      <c r="K135" s="1014"/>
      <c r="L135" s="1426"/>
      <c r="M135" s="1426"/>
    </row>
    <row r="136" spans="1:13" ht="30">
      <c r="A136" s="301" t="s">
        <v>275</v>
      </c>
      <c r="B136" s="301"/>
      <c r="C136" s="318"/>
      <c r="D136" s="318"/>
      <c r="E136" s="318"/>
      <c r="F136" s="318"/>
      <c r="G136" s="301"/>
      <c r="H136" s="318"/>
      <c r="I136" s="981"/>
      <c r="J136" s="972"/>
      <c r="K136" s="1008"/>
      <c r="L136" s="981"/>
      <c r="M136" s="301"/>
    </row>
    <row r="137" spans="1:13" ht="30">
      <c r="A137" s="301" t="s">
        <v>276</v>
      </c>
      <c r="B137" s="301"/>
      <c r="C137" s="318"/>
      <c r="D137" s="318"/>
      <c r="E137" s="318"/>
      <c r="F137" s="318"/>
      <c r="G137" s="301"/>
      <c r="H137" s="318"/>
      <c r="I137" s="981"/>
      <c r="J137" s="972"/>
      <c r="K137" s="1008"/>
      <c r="L137" s="981"/>
      <c r="M137" s="301"/>
    </row>
    <row r="138" spans="1:13" ht="60">
      <c r="A138" s="301" t="s">
        <v>277</v>
      </c>
      <c r="B138" s="301"/>
      <c r="C138" s="318"/>
      <c r="D138" s="318"/>
      <c r="E138" s="318"/>
      <c r="F138" s="318"/>
      <c r="G138" s="301"/>
      <c r="H138" s="318"/>
      <c r="I138" s="981"/>
      <c r="J138" s="972"/>
      <c r="K138" s="1008"/>
      <c r="L138" s="981"/>
      <c r="M138" s="301"/>
    </row>
    <row r="139" spans="1:13" ht="75">
      <c r="A139" s="301" t="s">
        <v>278</v>
      </c>
      <c r="B139" s="301"/>
      <c r="C139" s="318"/>
      <c r="D139" s="318"/>
      <c r="E139" s="318"/>
      <c r="F139" s="318"/>
      <c r="G139" s="301"/>
      <c r="H139" s="318"/>
      <c r="I139" s="981"/>
      <c r="J139" s="972"/>
      <c r="K139" s="1008"/>
      <c r="L139" s="981"/>
      <c r="M139" s="301"/>
    </row>
    <row r="140" spans="1:13" ht="15">
      <c r="A140" s="301" t="s">
        <v>279</v>
      </c>
      <c r="B140" s="301"/>
      <c r="C140" s="318"/>
      <c r="D140" s="318"/>
      <c r="E140" s="318"/>
      <c r="F140" s="318"/>
      <c r="G140" s="301"/>
      <c r="H140" s="318"/>
      <c r="I140" s="981"/>
      <c r="J140" s="972"/>
      <c r="K140" s="1008"/>
      <c r="L140" s="981"/>
      <c r="M140" s="301"/>
    </row>
    <row r="141" spans="1:13" ht="15">
      <c r="A141" s="301" t="s">
        <v>280</v>
      </c>
      <c r="B141" s="301"/>
      <c r="C141" s="318"/>
      <c r="D141" s="318"/>
      <c r="E141" s="318"/>
      <c r="F141" s="318"/>
      <c r="G141" s="301"/>
      <c r="H141" s="318"/>
      <c r="I141" s="981"/>
      <c r="J141" s="972"/>
      <c r="K141" s="1008"/>
      <c r="L141" s="981"/>
      <c r="M141" s="301"/>
    </row>
    <row r="142" spans="1:13" ht="15">
      <c r="A142" s="301" t="s">
        <v>281</v>
      </c>
      <c r="B142" s="301"/>
      <c r="C142" s="318"/>
      <c r="D142" s="318"/>
      <c r="E142" s="318"/>
      <c r="F142" s="318"/>
      <c r="G142" s="301"/>
      <c r="H142" s="318"/>
      <c r="I142" s="981"/>
      <c r="J142" s="972"/>
      <c r="K142" s="1008"/>
      <c r="L142" s="981"/>
      <c r="M142" s="301"/>
    </row>
    <row r="143" spans="1:13" ht="15">
      <c r="A143" s="301" t="s">
        <v>282</v>
      </c>
      <c r="B143" s="301"/>
      <c r="C143" s="318"/>
      <c r="D143" s="318"/>
      <c r="E143" s="318"/>
      <c r="F143" s="318"/>
      <c r="G143" s="301"/>
      <c r="H143" s="318"/>
      <c r="I143" s="981"/>
      <c r="J143" s="972"/>
      <c r="K143" s="1008"/>
      <c r="L143" s="981"/>
      <c r="M143" s="301"/>
    </row>
    <row r="144" spans="1:13" ht="45">
      <c r="A144" s="301" t="s">
        <v>283</v>
      </c>
      <c r="B144" s="301"/>
      <c r="C144" s="318"/>
      <c r="D144" s="318"/>
      <c r="E144" s="318"/>
      <c r="F144" s="318"/>
      <c r="G144" s="301"/>
      <c r="H144" s="318"/>
      <c r="I144" s="981"/>
      <c r="J144" s="972"/>
      <c r="K144" s="1008"/>
      <c r="L144" s="981"/>
      <c r="M144" s="301"/>
    </row>
    <row r="145" spans="1:13" ht="15.75" customHeight="1">
      <c r="A145" s="314" t="s">
        <v>284</v>
      </c>
      <c r="B145" s="314"/>
      <c r="C145" s="335"/>
      <c r="D145" s="335"/>
      <c r="E145" s="335"/>
      <c r="F145" s="335"/>
      <c r="G145" s="314"/>
      <c r="H145" s="335"/>
      <c r="I145" s="986"/>
      <c r="J145" s="976"/>
      <c r="K145" s="1014"/>
      <c r="L145" s="1426"/>
      <c r="M145" s="1426"/>
    </row>
    <row r="146" spans="1:13" ht="45">
      <c r="A146" s="319" t="s">
        <v>285</v>
      </c>
      <c r="B146" s="301"/>
      <c r="C146" s="318"/>
      <c r="D146" s="318"/>
      <c r="E146" s="318"/>
      <c r="F146" s="318"/>
      <c r="G146" s="301"/>
      <c r="H146" s="318"/>
      <c r="I146" s="981"/>
      <c r="J146" s="972"/>
      <c r="K146" s="1008"/>
      <c r="L146" s="981"/>
      <c r="M146" s="301"/>
    </row>
    <row r="147" spans="1:13" ht="30">
      <c r="A147" s="319" t="s">
        <v>286</v>
      </c>
      <c r="B147" s="301"/>
      <c r="C147" s="318"/>
      <c r="D147" s="318"/>
      <c r="E147" s="318"/>
      <c r="F147" s="318"/>
      <c r="G147" s="301"/>
      <c r="H147" s="318"/>
      <c r="I147" s="981"/>
      <c r="J147" s="972"/>
      <c r="K147" s="1008"/>
      <c r="L147" s="981"/>
      <c r="M147" s="301"/>
    </row>
    <row r="148" spans="1:13" ht="45">
      <c r="A148" s="319" t="s">
        <v>287</v>
      </c>
      <c r="B148" s="301"/>
      <c r="C148" s="318"/>
      <c r="D148" s="318"/>
      <c r="E148" s="318"/>
      <c r="F148" s="318"/>
      <c r="G148" s="301"/>
      <c r="H148" s="318"/>
      <c r="I148" s="981"/>
      <c r="J148" s="972"/>
      <c r="K148" s="1008"/>
      <c r="L148" s="981"/>
      <c r="M148" s="301"/>
    </row>
    <row r="149" spans="1:13" ht="60">
      <c r="A149" s="319" t="s">
        <v>288</v>
      </c>
      <c r="B149" s="301"/>
      <c r="C149" s="318"/>
      <c r="D149" s="318"/>
      <c r="E149" s="318"/>
      <c r="F149" s="318"/>
      <c r="G149" s="301"/>
      <c r="H149" s="318"/>
      <c r="I149" s="981"/>
      <c r="J149" s="972"/>
      <c r="K149" s="1008"/>
      <c r="L149" s="981"/>
      <c r="M149" s="301"/>
    </row>
    <row r="150" spans="1:13" ht="30">
      <c r="A150" s="319" t="s">
        <v>289</v>
      </c>
      <c r="B150" s="301"/>
      <c r="C150" s="318"/>
      <c r="D150" s="318"/>
      <c r="E150" s="318"/>
      <c r="F150" s="318"/>
      <c r="G150" s="301"/>
      <c r="H150" s="318"/>
      <c r="I150" s="981"/>
      <c r="J150" s="972"/>
      <c r="K150" s="1008"/>
      <c r="L150" s="981"/>
      <c r="M150" s="301"/>
    </row>
    <row r="151" spans="1:13" ht="15.75" customHeight="1">
      <c r="A151" s="314" t="s">
        <v>290</v>
      </c>
      <c r="B151" s="314"/>
      <c r="C151" s="335"/>
      <c r="D151" s="335"/>
      <c r="E151" s="335"/>
      <c r="F151" s="335"/>
      <c r="G151" s="314"/>
      <c r="H151" s="335"/>
      <c r="I151" s="986"/>
      <c r="J151" s="976"/>
      <c r="K151" s="1014"/>
      <c r="L151" s="1426"/>
      <c r="M151" s="1426"/>
    </row>
    <row r="152" spans="1:13" ht="30">
      <c r="A152" s="301" t="s">
        <v>291</v>
      </c>
      <c r="B152" s="301"/>
      <c r="C152" s="318"/>
      <c r="D152" s="318"/>
      <c r="E152" s="318"/>
      <c r="F152" s="318"/>
      <c r="G152" s="301"/>
      <c r="H152" s="318"/>
      <c r="I152" s="981"/>
      <c r="J152" s="972"/>
      <c r="K152" s="1008"/>
      <c r="L152" s="981"/>
      <c r="M152" s="301"/>
    </row>
    <row r="153" spans="1:13" ht="30">
      <c r="A153" s="301" t="s">
        <v>292</v>
      </c>
      <c r="B153" s="301"/>
      <c r="C153" s="318"/>
      <c r="D153" s="318"/>
      <c r="E153" s="318"/>
      <c r="F153" s="318"/>
      <c r="G153" s="301"/>
      <c r="H153" s="318"/>
      <c r="I153" s="981"/>
      <c r="J153" s="972"/>
      <c r="K153" s="1008"/>
      <c r="L153" s="981"/>
      <c r="M153" s="301"/>
    </row>
    <row r="154" spans="1:13" ht="15">
      <c r="A154" s="301" t="s">
        <v>293</v>
      </c>
      <c r="B154" s="301"/>
      <c r="C154" s="318"/>
      <c r="D154" s="318"/>
      <c r="E154" s="318"/>
      <c r="F154" s="318"/>
      <c r="G154" s="301"/>
      <c r="H154" s="318"/>
      <c r="I154" s="981"/>
      <c r="J154" s="972"/>
      <c r="K154" s="1008"/>
      <c r="L154" s="981"/>
      <c r="M154" s="301"/>
    </row>
    <row r="155" spans="1:13" ht="30">
      <c r="A155" s="301" t="s">
        <v>294</v>
      </c>
      <c r="B155" s="301"/>
      <c r="C155" s="318"/>
      <c r="D155" s="318"/>
      <c r="E155" s="318"/>
      <c r="F155" s="318"/>
      <c r="G155" s="301"/>
      <c r="H155" s="318"/>
      <c r="I155" s="981"/>
      <c r="J155" s="972"/>
      <c r="K155" s="1008"/>
      <c r="L155" s="981"/>
      <c r="M155" s="301"/>
    </row>
    <row r="156" spans="1:13" ht="90">
      <c r="A156" s="301" t="s">
        <v>295</v>
      </c>
      <c r="B156" s="301"/>
      <c r="C156" s="318"/>
      <c r="D156" s="318"/>
      <c r="E156" s="318"/>
      <c r="F156" s="318"/>
      <c r="G156" s="301"/>
      <c r="H156" s="318"/>
      <c r="I156" s="981"/>
      <c r="J156" s="972"/>
      <c r="K156" s="1008"/>
      <c r="L156" s="981"/>
      <c r="M156" s="301"/>
    </row>
    <row r="157" spans="1:13" ht="15">
      <c r="A157" s="301" t="s">
        <v>343</v>
      </c>
      <c r="B157" s="301"/>
      <c r="C157" s="318"/>
      <c r="D157" s="318"/>
      <c r="E157" s="318"/>
      <c r="F157" s="318"/>
      <c r="G157" s="301"/>
      <c r="H157" s="318"/>
      <c r="I157" s="981"/>
      <c r="J157" s="972"/>
      <c r="K157" s="1008"/>
      <c r="L157" s="981"/>
      <c r="M157" s="301"/>
    </row>
    <row r="158" spans="1:13" ht="30">
      <c r="A158" s="301" t="s">
        <v>296</v>
      </c>
      <c r="B158" s="301"/>
      <c r="C158" s="318"/>
      <c r="D158" s="318"/>
      <c r="E158" s="318"/>
      <c r="F158" s="318"/>
      <c r="G158" s="301"/>
      <c r="H158" s="318"/>
      <c r="I158" s="981"/>
      <c r="J158" s="972"/>
      <c r="K158" s="1008"/>
      <c r="L158" s="981"/>
      <c r="M158" s="301"/>
    </row>
    <row r="159" spans="1:13" ht="45">
      <c r="A159" s="301" t="s">
        <v>297</v>
      </c>
      <c r="B159" s="301"/>
      <c r="C159" s="318"/>
      <c r="D159" s="318"/>
      <c r="E159" s="318"/>
      <c r="F159" s="318"/>
      <c r="G159" s="301"/>
      <c r="H159" s="318"/>
      <c r="I159" s="981"/>
      <c r="J159" s="972"/>
      <c r="K159" s="1008"/>
      <c r="L159" s="981"/>
      <c r="M159" s="301"/>
    </row>
    <row r="160" spans="1:13" ht="15">
      <c r="A160" s="301" t="s">
        <v>298</v>
      </c>
      <c r="B160" s="301"/>
      <c r="C160" s="318"/>
      <c r="D160" s="318"/>
      <c r="E160" s="318"/>
      <c r="F160" s="318"/>
      <c r="G160" s="301"/>
      <c r="H160" s="318"/>
      <c r="I160" s="981"/>
      <c r="J160" s="972"/>
      <c r="K160" s="1008"/>
      <c r="L160" s="981"/>
      <c r="M160" s="301"/>
    </row>
    <row r="161" spans="1:13" ht="45">
      <c r="A161" s="301" t="s">
        <v>299</v>
      </c>
      <c r="B161" s="301"/>
      <c r="C161" s="318"/>
      <c r="D161" s="318"/>
      <c r="E161" s="318"/>
      <c r="F161" s="318"/>
      <c r="G161" s="301"/>
      <c r="H161" s="318"/>
      <c r="I161" s="981"/>
      <c r="J161" s="972"/>
      <c r="K161" s="1008"/>
      <c r="L161" s="981"/>
      <c r="M161" s="301"/>
    </row>
    <row r="162" spans="1:13" ht="45">
      <c r="A162" s="301" t="s">
        <v>300</v>
      </c>
      <c r="B162" s="301"/>
      <c r="C162" s="318"/>
      <c r="D162" s="318"/>
      <c r="E162" s="318"/>
      <c r="F162" s="318"/>
      <c r="G162" s="301"/>
      <c r="H162" s="318"/>
      <c r="I162" s="981"/>
      <c r="J162" s="972"/>
      <c r="K162" s="1008"/>
      <c r="L162" s="981"/>
      <c r="M162" s="301"/>
    </row>
    <row r="163" spans="1:13" ht="60">
      <c r="A163" s="301" t="s">
        <v>301</v>
      </c>
      <c r="B163" s="301"/>
      <c r="C163" s="318"/>
      <c r="D163" s="318"/>
      <c r="E163" s="318"/>
      <c r="F163" s="318"/>
      <c r="G163" s="301"/>
      <c r="H163" s="318"/>
      <c r="I163" s="981"/>
      <c r="J163" s="972"/>
      <c r="K163" s="1008"/>
      <c r="L163" s="981"/>
      <c r="M163" s="301"/>
    </row>
    <row r="164" spans="1:13" ht="45">
      <c r="A164" s="301" t="s">
        <v>302</v>
      </c>
      <c r="B164" s="301"/>
      <c r="C164" s="318"/>
      <c r="D164" s="318"/>
      <c r="E164" s="318"/>
      <c r="F164" s="318"/>
      <c r="G164" s="301"/>
      <c r="H164" s="318"/>
      <c r="I164" s="981"/>
      <c r="J164" s="972"/>
      <c r="K164" s="1008"/>
      <c r="L164" s="981"/>
      <c r="M164" s="301"/>
    </row>
    <row r="165" spans="1:13" ht="45">
      <c r="A165" s="301" t="s">
        <v>303</v>
      </c>
      <c r="B165" s="301"/>
      <c r="C165" s="318"/>
      <c r="D165" s="318"/>
      <c r="E165" s="318"/>
      <c r="F165" s="318"/>
      <c r="G165" s="301"/>
      <c r="H165" s="318"/>
      <c r="I165" s="981"/>
      <c r="J165" s="972"/>
      <c r="K165" s="1008"/>
      <c r="L165" s="981"/>
      <c r="M165" s="301"/>
    </row>
    <row r="166" spans="1:13" ht="30">
      <c r="A166" s="301" t="s">
        <v>291</v>
      </c>
      <c r="B166" s="301"/>
      <c r="C166" s="318"/>
      <c r="D166" s="318"/>
      <c r="E166" s="318"/>
      <c r="F166" s="318"/>
      <c r="G166" s="301"/>
      <c r="H166" s="318"/>
      <c r="I166" s="981"/>
      <c r="J166" s="972"/>
      <c r="K166" s="1008"/>
      <c r="L166" s="981"/>
      <c r="M166" s="301"/>
    </row>
    <row r="167" spans="1:13" ht="15.75" customHeight="1">
      <c r="A167" s="314" t="s">
        <v>304</v>
      </c>
      <c r="B167" s="314"/>
      <c r="C167" s="335"/>
      <c r="D167" s="335"/>
      <c r="E167" s="335"/>
      <c r="F167" s="335"/>
      <c r="G167" s="314"/>
      <c r="H167" s="335"/>
      <c r="I167" s="986"/>
      <c r="J167" s="976"/>
      <c r="K167" s="1014"/>
      <c r="L167" s="1426"/>
      <c r="M167" s="1426"/>
    </row>
    <row r="168" spans="1:13" ht="30">
      <c r="A168" s="301" t="s">
        <v>305</v>
      </c>
      <c r="B168" s="301"/>
      <c r="C168" s="318"/>
      <c r="D168" s="318"/>
      <c r="E168" s="318"/>
      <c r="F168" s="318"/>
      <c r="G168" s="301"/>
      <c r="H168" s="318"/>
      <c r="I168" s="981"/>
      <c r="J168" s="972"/>
      <c r="K168" s="1008"/>
      <c r="L168" s="981"/>
      <c r="M168" s="301"/>
    </row>
    <row r="169" spans="1:13" ht="45">
      <c r="A169" s="301" t="s">
        <v>306</v>
      </c>
      <c r="B169" s="301"/>
      <c r="C169" s="318"/>
      <c r="D169" s="318"/>
      <c r="E169" s="318"/>
      <c r="F169" s="318"/>
      <c r="G169" s="301"/>
      <c r="H169" s="318"/>
      <c r="I169" s="981"/>
      <c r="J169" s="972"/>
      <c r="K169" s="1008"/>
      <c r="L169" s="981"/>
      <c r="M169" s="301"/>
    </row>
    <row r="170" spans="1:13" ht="30">
      <c r="A170" s="301" t="s">
        <v>307</v>
      </c>
      <c r="B170" s="301"/>
      <c r="C170" s="318"/>
      <c r="D170" s="318"/>
      <c r="E170" s="318"/>
      <c r="F170" s="318"/>
      <c r="G170" s="301"/>
      <c r="H170" s="318"/>
      <c r="I170" s="981"/>
      <c r="J170" s="972"/>
      <c r="K170" s="1008"/>
      <c r="L170" s="981"/>
      <c r="M170" s="301"/>
    </row>
    <row r="171" spans="1:13" ht="45">
      <c r="A171" s="301" t="s">
        <v>308</v>
      </c>
      <c r="B171" s="301"/>
      <c r="C171" s="318"/>
      <c r="D171" s="318"/>
      <c r="E171" s="318"/>
      <c r="F171" s="318"/>
      <c r="G171" s="301"/>
      <c r="H171" s="318"/>
      <c r="I171" s="981"/>
      <c r="J171" s="972"/>
      <c r="K171" s="1008"/>
      <c r="L171" s="981"/>
      <c r="M171" s="301"/>
    </row>
    <row r="172" spans="1:13" ht="60">
      <c r="A172" s="301" t="s">
        <v>309</v>
      </c>
      <c r="B172" s="301"/>
      <c r="C172" s="318"/>
      <c r="D172" s="318"/>
      <c r="E172" s="318"/>
      <c r="F172" s="318"/>
      <c r="G172" s="301"/>
      <c r="H172" s="318"/>
      <c r="I172" s="981"/>
      <c r="J172" s="972"/>
      <c r="K172" s="1008"/>
      <c r="L172" s="981"/>
      <c r="M172" s="301"/>
    </row>
    <row r="173" spans="1:13" ht="30">
      <c r="A173" s="301" t="s">
        <v>310</v>
      </c>
      <c r="B173" s="301"/>
      <c r="C173" s="318"/>
      <c r="D173" s="318"/>
      <c r="E173" s="318"/>
      <c r="F173" s="318"/>
      <c r="G173" s="301"/>
      <c r="H173" s="318"/>
      <c r="I173" s="981"/>
      <c r="J173" s="972"/>
      <c r="K173" s="1008"/>
      <c r="L173" s="981"/>
      <c r="M173" s="301"/>
    </row>
    <row r="174" spans="1:13" ht="15">
      <c r="A174" s="864" t="s">
        <v>649</v>
      </c>
      <c r="B174" s="864"/>
      <c r="C174" s="863"/>
      <c r="D174" s="863"/>
      <c r="E174" s="863"/>
      <c r="F174" s="863"/>
      <c r="G174" s="864"/>
      <c r="H174" s="863"/>
      <c r="I174" s="981"/>
      <c r="J174" s="972"/>
      <c r="K174" s="1008"/>
      <c r="L174" s="981"/>
      <c r="M174" s="864"/>
    </row>
    <row r="175" spans="1:13" ht="12.75" customHeight="1">
      <c r="A175" s="314" t="s">
        <v>311</v>
      </c>
      <c r="B175" s="314"/>
      <c r="C175" s="335"/>
      <c r="D175" s="335"/>
      <c r="E175" s="335"/>
      <c r="F175" s="335"/>
      <c r="G175" s="314"/>
      <c r="H175" s="335"/>
      <c r="I175" s="986"/>
      <c r="J175" s="976"/>
      <c r="K175" s="1014"/>
      <c r="L175" s="1426"/>
      <c r="M175" s="1426"/>
    </row>
    <row r="176" spans="1:13" ht="30">
      <c r="A176" s="301" t="s">
        <v>275</v>
      </c>
      <c r="B176" s="301"/>
      <c r="C176" s="318"/>
      <c r="D176" s="318"/>
      <c r="E176" s="318"/>
      <c r="F176" s="318"/>
      <c r="G176" s="301"/>
      <c r="H176" s="318"/>
      <c r="I176" s="981"/>
      <c r="J176" s="972"/>
      <c r="K176" s="1008"/>
      <c r="L176" s="981"/>
      <c r="M176" s="301"/>
    </row>
    <row r="177" spans="1:13" ht="60">
      <c r="A177" s="301" t="s">
        <v>312</v>
      </c>
      <c r="B177" s="301"/>
      <c r="C177" s="318"/>
      <c r="D177" s="318"/>
      <c r="E177" s="318"/>
      <c r="F177" s="318"/>
      <c r="G177" s="301"/>
      <c r="H177" s="318"/>
      <c r="I177" s="981"/>
      <c r="J177" s="972"/>
      <c r="K177" s="1008"/>
      <c r="L177" s="981"/>
      <c r="M177" s="301"/>
    </row>
    <row r="178" spans="1:13" ht="30">
      <c r="A178" s="301" t="s">
        <v>313</v>
      </c>
      <c r="B178" s="301"/>
      <c r="C178" s="318"/>
      <c r="D178" s="318"/>
      <c r="E178" s="318"/>
      <c r="F178" s="318"/>
      <c r="G178" s="301"/>
      <c r="H178" s="318"/>
      <c r="I178" s="981"/>
      <c r="J178" s="972"/>
      <c r="K178" s="1008"/>
      <c r="L178" s="981"/>
      <c r="M178" s="301"/>
    </row>
    <row r="179" spans="1:13" ht="15">
      <c r="A179" s="301" t="s">
        <v>314</v>
      </c>
      <c r="B179" s="301"/>
      <c r="C179" s="318"/>
      <c r="D179" s="318"/>
      <c r="E179" s="318"/>
      <c r="F179" s="318"/>
      <c r="G179" s="301"/>
      <c r="H179" s="318"/>
      <c r="I179" s="981"/>
      <c r="J179" s="972"/>
      <c r="K179" s="1008"/>
      <c r="L179" s="981"/>
      <c r="M179" s="301"/>
    </row>
    <row r="180" spans="1:13" ht="15">
      <c r="A180" s="301" t="s">
        <v>315</v>
      </c>
      <c r="B180" s="301"/>
      <c r="C180" s="318"/>
      <c r="D180" s="318"/>
      <c r="E180" s="318"/>
      <c r="F180" s="318"/>
      <c r="G180" s="301"/>
      <c r="H180" s="318"/>
      <c r="I180" s="981"/>
      <c r="J180" s="972"/>
      <c r="K180" s="1008"/>
      <c r="L180" s="981"/>
      <c r="M180" s="301"/>
    </row>
    <row r="181" spans="1:13" ht="15">
      <c r="A181" s="301" t="s">
        <v>316</v>
      </c>
      <c r="B181" s="301"/>
      <c r="C181" s="318"/>
      <c r="D181" s="318"/>
      <c r="E181" s="318"/>
      <c r="F181" s="318"/>
      <c r="G181" s="301"/>
      <c r="H181" s="318"/>
      <c r="I181" s="981"/>
      <c r="J181" s="972"/>
      <c r="K181" s="1008"/>
      <c r="L181" s="981"/>
      <c r="M181" s="301"/>
    </row>
    <row r="182" spans="1:13" ht="45">
      <c r="A182" s="301" t="s">
        <v>317</v>
      </c>
      <c r="B182" s="301"/>
      <c r="C182" s="318"/>
      <c r="D182" s="318"/>
      <c r="E182" s="318"/>
      <c r="F182" s="318"/>
      <c r="G182" s="301"/>
      <c r="H182" s="318"/>
      <c r="I182" s="981"/>
      <c r="J182" s="972"/>
      <c r="K182" s="1008"/>
      <c r="L182" s="981"/>
      <c r="M182" s="301"/>
    </row>
    <row r="183" spans="1:13" ht="15">
      <c r="A183" s="301" t="s">
        <v>318</v>
      </c>
      <c r="B183" s="301"/>
      <c r="C183" s="318"/>
      <c r="D183" s="318"/>
      <c r="E183" s="318"/>
      <c r="F183" s="318"/>
      <c r="G183" s="301"/>
      <c r="H183" s="318"/>
      <c r="I183" s="981"/>
      <c r="J183" s="972"/>
      <c r="K183" s="1008"/>
      <c r="L183" s="981"/>
      <c r="M183" s="301"/>
    </row>
    <row r="184" spans="1:13" ht="30">
      <c r="A184" s="301" t="s">
        <v>273</v>
      </c>
      <c r="B184" s="301"/>
      <c r="C184" s="318"/>
      <c r="D184" s="318"/>
      <c r="E184" s="318"/>
      <c r="F184" s="318"/>
      <c r="G184" s="301"/>
      <c r="H184" s="318"/>
      <c r="I184" s="981"/>
      <c r="J184" s="972"/>
      <c r="K184" s="1008"/>
      <c r="L184" s="981"/>
      <c r="M184" s="301"/>
    </row>
    <row r="185" spans="1:13" ht="15.75" customHeight="1">
      <c r="A185" s="314" t="s">
        <v>319</v>
      </c>
      <c r="B185" s="314"/>
      <c r="C185" s="335"/>
      <c r="D185" s="335"/>
      <c r="E185" s="335"/>
      <c r="F185" s="335"/>
      <c r="G185" s="314"/>
      <c r="H185" s="335"/>
      <c r="I185" s="986"/>
      <c r="J185" s="976"/>
      <c r="K185" s="1014"/>
      <c r="L185" s="1426"/>
      <c r="M185" s="1426"/>
    </row>
    <row r="186" spans="1:13" ht="45">
      <c r="A186" s="301" t="s">
        <v>320</v>
      </c>
      <c r="B186" s="301"/>
      <c r="C186" s="318"/>
      <c r="D186" s="318"/>
      <c r="E186" s="318"/>
      <c r="F186" s="318"/>
      <c r="G186" s="301"/>
      <c r="H186" s="318"/>
      <c r="I186" s="981"/>
      <c r="J186" s="972"/>
      <c r="K186" s="1008"/>
      <c r="L186" s="981"/>
      <c r="M186" s="301"/>
    </row>
    <row r="187" spans="1:13" ht="60">
      <c r="A187" s="301" t="s">
        <v>321</v>
      </c>
      <c r="B187" s="301"/>
      <c r="C187" s="318"/>
      <c r="D187" s="318"/>
      <c r="E187" s="318"/>
      <c r="F187" s="318"/>
      <c r="G187" s="301"/>
      <c r="H187" s="318"/>
      <c r="I187" s="981"/>
      <c r="J187" s="972"/>
      <c r="K187" s="1008"/>
      <c r="L187" s="981"/>
      <c r="M187" s="301"/>
    </row>
    <row r="188" spans="1:13" ht="30">
      <c r="A188" s="301" t="s">
        <v>322</v>
      </c>
      <c r="B188" s="301"/>
      <c r="C188" s="318"/>
      <c r="D188" s="318"/>
      <c r="E188" s="318"/>
      <c r="F188" s="318"/>
      <c r="G188" s="301"/>
      <c r="H188" s="318"/>
      <c r="I188" s="981"/>
      <c r="J188" s="972"/>
      <c r="K188" s="1008"/>
      <c r="L188" s="981"/>
      <c r="M188" s="301"/>
    </row>
    <row r="189" spans="1:13" ht="15">
      <c r="A189" s="301" t="s">
        <v>323</v>
      </c>
      <c r="B189" s="301"/>
      <c r="C189" s="318"/>
      <c r="D189" s="318"/>
      <c r="E189" s="318"/>
      <c r="F189" s="318"/>
      <c r="G189" s="301"/>
      <c r="H189" s="318"/>
      <c r="I189" s="981"/>
      <c r="J189" s="972"/>
      <c r="K189" s="1008"/>
      <c r="L189" s="981"/>
      <c r="M189" s="301"/>
    </row>
    <row r="190" spans="1:13" ht="30">
      <c r="A190" s="301" t="s">
        <v>324</v>
      </c>
      <c r="B190" s="301"/>
      <c r="C190" s="318"/>
      <c r="D190" s="318"/>
      <c r="E190" s="318"/>
      <c r="F190" s="318"/>
      <c r="G190" s="301"/>
      <c r="H190" s="318"/>
      <c r="I190" s="981"/>
      <c r="J190" s="972"/>
      <c r="K190" s="1008"/>
      <c r="L190" s="981"/>
      <c r="M190" s="301"/>
    </row>
    <row r="191" spans="1:13" ht="15">
      <c r="A191" s="301" t="s">
        <v>325</v>
      </c>
      <c r="B191" s="301"/>
      <c r="C191" s="318"/>
      <c r="D191" s="318"/>
      <c r="E191" s="318"/>
      <c r="F191" s="318"/>
      <c r="G191" s="301"/>
      <c r="H191" s="318"/>
      <c r="I191" s="981"/>
      <c r="J191" s="972"/>
      <c r="K191" s="1008"/>
      <c r="L191" s="981"/>
      <c r="M191" s="301"/>
    </row>
    <row r="192" spans="1:13" ht="15">
      <c r="A192" s="301" t="s">
        <v>326</v>
      </c>
      <c r="B192" s="301"/>
      <c r="C192" s="318"/>
      <c r="D192" s="318"/>
      <c r="E192" s="318"/>
      <c r="F192" s="318"/>
      <c r="G192" s="301"/>
      <c r="H192" s="318"/>
      <c r="I192" s="981"/>
      <c r="J192" s="972"/>
      <c r="K192" s="1008"/>
      <c r="L192" s="981"/>
      <c r="M192" s="301"/>
    </row>
    <row r="193" spans="1:13" ht="30">
      <c r="A193" s="301" t="s">
        <v>273</v>
      </c>
      <c r="B193" s="301"/>
      <c r="C193" s="318"/>
      <c r="D193" s="318"/>
      <c r="E193" s="318"/>
      <c r="F193" s="318"/>
      <c r="G193" s="301"/>
      <c r="H193" s="318"/>
      <c r="I193" s="981"/>
      <c r="J193" s="972"/>
      <c r="K193" s="1008"/>
      <c r="L193" s="981"/>
      <c r="M193" s="301"/>
    </row>
    <row r="194" spans="1:13" ht="12.75" customHeight="1">
      <c r="A194" s="314" t="s">
        <v>327</v>
      </c>
      <c r="B194" s="314"/>
      <c r="C194" s="335"/>
      <c r="D194" s="335"/>
      <c r="E194" s="335"/>
      <c r="F194" s="335"/>
      <c r="G194" s="314"/>
      <c r="H194" s="335"/>
      <c r="I194" s="986"/>
      <c r="J194" s="976"/>
      <c r="K194" s="1014"/>
      <c r="L194" s="1426"/>
      <c r="M194" s="1426"/>
    </row>
    <row r="195" spans="1:13" ht="30">
      <c r="A195" s="319" t="s">
        <v>328</v>
      </c>
      <c r="B195" s="301"/>
      <c r="C195" s="318"/>
      <c r="D195" s="318"/>
      <c r="E195" s="318"/>
      <c r="F195" s="318"/>
      <c r="G195" s="301"/>
      <c r="H195" s="318"/>
      <c r="I195" s="981"/>
      <c r="J195" s="972"/>
      <c r="K195" s="1008"/>
      <c r="L195" s="981"/>
      <c r="M195" s="301"/>
    </row>
    <row r="196" spans="1:13" ht="30">
      <c r="A196" s="319" t="s">
        <v>329</v>
      </c>
      <c r="B196" s="301"/>
      <c r="C196" s="318"/>
      <c r="D196" s="318"/>
      <c r="E196" s="318"/>
      <c r="F196" s="318"/>
      <c r="G196" s="301"/>
      <c r="H196" s="318"/>
      <c r="I196" s="981"/>
      <c r="J196" s="972"/>
      <c r="K196" s="1008"/>
      <c r="L196" s="981"/>
      <c r="M196" s="301"/>
    </row>
    <row r="197" spans="1:13" ht="30">
      <c r="A197" s="319" t="s">
        <v>330</v>
      </c>
      <c r="B197" s="301"/>
      <c r="C197" s="318"/>
      <c r="D197" s="318"/>
      <c r="E197" s="318"/>
      <c r="F197" s="318"/>
      <c r="G197" s="301"/>
      <c r="H197" s="318"/>
      <c r="I197" s="981"/>
      <c r="J197" s="972"/>
      <c r="K197" s="1008"/>
      <c r="L197" s="981"/>
      <c r="M197" s="301"/>
    </row>
    <row r="198" spans="1:13" ht="15">
      <c r="A198" s="319" t="s">
        <v>331</v>
      </c>
      <c r="B198" s="301"/>
      <c r="C198" s="318"/>
      <c r="D198" s="318"/>
      <c r="E198" s="318"/>
      <c r="F198" s="318"/>
      <c r="G198" s="301"/>
      <c r="H198" s="318"/>
      <c r="I198" s="981"/>
      <c r="J198" s="972"/>
      <c r="K198" s="1008"/>
      <c r="L198" s="981"/>
      <c r="M198" s="301"/>
    </row>
    <row r="199" spans="1:13" ht="60">
      <c r="A199" s="319" t="s">
        <v>332</v>
      </c>
      <c r="B199" s="301"/>
      <c r="C199" s="318"/>
      <c r="D199" s="318"/>
      <c r="E199" s="318"/>
      <c r="F199" s="318"/>
      <c r="G199" s="301"/>
      <c r="H199" s="318"/>
      <c r="I199" s="981"/>
      <c r="J199" s="972"/>
      <c r="K199" s="1008"/>
      <c r="L199" s="981"/>
      <c r="M199" s="301"/>
    </row>
    <row r="200" spans="1:13" ht="60">
      <c r="A200" s="319" t="s">
        <v>333</v>
      </c>
      <c r="B200" s="301"/>
      <c r="C200" s="318"/>
      <c r="D200" s="318"/>
      <c r="E200" s="318"/>
      <c r="F200" s="318"/>
      <c r="G200" s="301"/>
      <c r="H200" s="318"/>
      <c r="I200" s="981"/>
      <c r="J200" s="972"/>
      <c r="K200" s="1008"/>
      <c r="L200" s="981"/>
      <c r="M200" s="301"/>
    </row>
    <row r="201" spans="1:13" ht="15">
      <c r="A201" s="301" t="s">
        <v>334</v>
      </c>
      <c r="B201" s="301"/>
      <c r="C201" s="318"/>
      <c r="D201" s="318"/>
      <c r="E201" s="318"/>
      <c r="F201" s="318"/>
      <c r="G201" s="301"/>
      <c r="H201" s="318"/>
      <c r="I201" s="981"/>
      <c r="J201" s="972"/>
      <c r="K201" s="1008"/>
      <c r="L201" s="981"/>
      <c r="M201" s="301"/>
    </row>
    <row r="202" spans="1:13" ht="12.75" customHeight="1">
      <c r="A202" s="314" t="s">
        <v>335</v>
      </c>
      <c r="B202" s="314"/>
      <c r="C202" s="335"/>
      <c r="D202" s="335"/>
      <c r="E202" s="335"/>
      <c r="F202" s="335"/>
      <c r="G202" s="314"/>
      <c r="H202" s="335"/>
      <c r="I202" s="986"/>
      <c r="J202" s="976"/>
      <c r="K202" s="1014"/>
      <c r="L202" s="1426"/>
      <c r="M202" s="1426"/>
    </row>
    <row r="203" spans="1:13" ht="12.75" customHeight="1">
      <c r="A203" s="314"/>
      <c r="B203" s="314"/>
      <c r="C203" s="335"/>
      <c r="D203" s="335"/>
      <c r="E203" s="335"/>
      <c r="F203" s="335"/>
      <c r="G203" s="314"/>
      <c r="H203" s="335"/>
      <c r="I203" s="986"/>
      <c r="J203" s="976"/>
      <c r="K203" s="1014"/>
      <c r="L203" s="1426"/>
      <c r="M203" s="1426"/>
    </row>
    <row r="204" spans="1:13" ht="45">
      <c r="A204" s="319" t="s">
        <v>336</v>
      </c>
      <c r="B204" s="301"/>
      <c r="C204" s="318"/>
      <c r="D204" s="343"/>
      <c r="E204" s="336"/>
      <c r="F204" s="318"/>
      <c r="G204" s="301"/>
      <c r="H204" s="318"/>
      <c r="I204" s="981"/>
      <c r="J204" s="972"/>
      <c r="K204" s="1015"/>
      <c r="L204" s="1002"/>
      <c r="M204" s="301"/>
    </row>
    <row r="205" spans="1:13" ht="15">
      <c r="A205" s="319" t="s">
        <v>337</v>
      </c>
      <c r="B205" s="301"/>
      <c r="C205" s="318"/>
      <c r="D205" s="343"/>
      <c r="E205" s="336"/>
      <c r="F205" s="318"/>
      <c r="G205" s="301"/>
      <c r="H205" s="318"/>
      <c r="I205" s="981"/>
      <c r="J205" s="972"/>
      <c r="K205" s="1015"/>
      <c r="L205" s="1002"/>
      <c r="M205" s="301"/>
    </row>
    <row r="206" spans="1:13" ht="15">
      <c r="A206" s="319" t="s">
        <v>338</v>
      </c>
      <c r="B206" s="301"/>
      <c r="C206" s="318"/>
      <c r="D206" s="343"/>
      <c r="E206" s="336"/>
      <c r="F206" s="318"/>
      <c r="G206" s="301"/>
      <c r="H206" s="318"/>
      <c r="I206" s="981"/>
      <c r="J206" s="972"/>
      <c r="K206" s="1015"/>
      <c r="L206" s="1002"/>
      <c r="M206" s="301"/>
    </row>
    <row r="207" spans="1:13" ht="15">
      <c r="A207" s="319" t="s">
        <v>339</v>
      </c>
      <c r="B207" s="301"/>
      <c r="C207" s="318"/>
      <c r="D207" s="343"/>
      <c r="E207" s="336"/>
      <c r="F207" s="318"/>
      <c r="G207" s="301"/>
      <c r="H207" s="318"/>
      <c r="I207" s="981"/>
      <c r="J207" s="972"/>
      <c r="K207" s="1015"/>
      <c r="L207" s="1002"/>
      <c r="M207" s="301"/>
    </row>
    <row r="208" spans="1:13" ht="15">
      <c r="A208" s="319" t="s">
        <v>340</v>
      </c>
      <c r="B208" s="301"/>
      <c r="C208" s="318"/>
      <c r="D208" s="343"/>
      <c r="E208" s="336"/>
      <c r="F208" s="318"/>
      <c r="G208" s="301"/>
      <c r="H208" s="318"/>
      <c r="I208" s="981"/>
      <c r="J208" s="972"/>
      <c r="K208" s="1015"/>
      <c r="L208" s="1002"/>
      <c r="M208" s="301"/>
    </row>
    <row r="209" spans="1:13" ht="15">
      <c r="A209" s="319" t="s">
        <v>341</v>
      </c>
      <c r="B209" s="301"/>
      <c r="C209" s="318"/>
      <c r="D209" s="343"/>
      <c r="E209" s="336"/>
      <c r="F209" s="318"/>
      <c r="G209" s="301"/>
      <c r="H209" s="318"/>
      <c r="I209" s="981"/>
      <c r="J209" s="972"/>
      <c r="K209" s="1015"/>
      <c r="L209" s="1002"/>
      <c r="M209" s="301"/>
    </row>
    <row r="210" spans="1:13" ht="15">
      <c r="A210" s="319" t="s">
        <v>342</v>
      </c>
      <c r="B210" s="301"/>
      <c r="C210" s="318"/>
      <c r="D210" s="343"/>
      <c r="E210" s="336"/>
      <c r="F210" s="318"/>
      <c r="G210" s="301"/>
      <c r="H210" s="318"/>
      <c r="I210" s="981"/>
      <c r="J210" s="972"/>
      <c r="K210" s="1015"/>
      <c r="L210" s="1002"/>
      <c r="M210" s="301"/>
    </row>
    <row r="212" spans="1:13" ht="59.25">
      <c r="A212" s="297"/>
    </row>
    <row r="213" spans="1:13" ht="15" customHeight="1">
      <c r="A213" s="1424" t="s">
        <v>178</v>
      </c>
      <c r="B213" s="1424"/>
      <c r="C213" s="1424"/>
      <c r="D213" s="1424"/>
      <c r="E213" s="1425"/>
      <c r="F213" s="1425"/>
      <c r="G213" s="1425"/>
      <c r="H213" s="1425"/>
      <c r="I213" s="1425"/>
      <c r="J213" s="1425"/>
      <c r="K213" s="1425"/>
      <c r="L213" s="1425"/>
      <c r="M213" s="1425"/>
    </row>
    <row r="214" spans="1:13" ht="16.5" thickBot="1">
      <c r="A214" s="1410" t="s">
        <v>179</v>
      </c>
      <c r="B214" s="1410"/>
      <c r="C214" s="1410"/>
      <c r="D214" s="1410"/>
      <c r="E214" s="1411" t="s">
        <v>344</v>
      </c>
      <c r="F214" s="1411"/>
      <c r="G214" s="1411"/>
      <c r="H214" s="1411"/>
      <c r="I214" s="1411"/>
      <c r="J214" s="1411"/>
      <c r="K214" s="1411"/>
      <c r="L214" s="1411"/>
      <c r="M214" s="1411"/>
    </row>
    <row r="215" spans="1:13" ht="16.5" thickTop="1" thickBot="1">
      <c r="A215" s="1412" t="s">
        <v>685</v>
      </c>
      <c r="B215" s="1413"/>
      <c r="C215" s="1413"/>
      <c r="D215" s="1413"/>
      <c r="E215" s="1413"/>
      <c r="F215" s="1413"/>
      <c r="G215" s="1413"/>
      <c r="H215" s="1413"/>
      <c r="I215" s="1413"/>
      <c r="J215" s="1413"/>
      <c r="K215" s="1413"/>
      <c r="L215" s="1413"/>
      <c r="M215" s="1414"/>
    </row>
    <row r="216" spans="1:13" ht="15.75" thickBot="1">
      <c r="A216" s="1415" t="s">
        <v>686</v>
      </c>
      <c r="B216" s="1416"/>
      <c r="C216" s="1416"/>
      <c r="D216" s="1416"/>
      <c r="E216" s="1416"/>
      <c r="F216" s="1416"/>
      <c r="G216" s="1416"/>
      <c r="H216" s="1416"/>
      <c r="I216" s="1416"/>
      <c r="J216" s="1416"/>
      <c r="K216" s="1416"/>
      <c r="L216" s="1416"/>
      <c r="M216" s="1417"/>
    </row>
    <row r="217" spans="1:13" ht="15.75" customHeight="1" thickBot="1">
      <c r="A217" s="1415" t="s">
        <v>345</v>
      </c>
      <c r="B217" s="1416"/>
      <c r="C217" s="1416"/>
      <c r="D217" s="1416"/>
      <c r="E217" s="1416"/>
      <c r="F217" s="1416"/>
      <c r="G217" s="1416"/>
      <c r="H217" s="1416"/>
      <c r="I217" s="1416"/>
      <c r="J217" s="1416"/>
      <c r="K217" s="1416"/>
      <c r="L217" s="1416"/>
      <c r="M217" s="1417"/>
    </row>
    <row r="218" spans="1:13" ht="15.75" thickBot="1">
      <c r="A218" s="1415" t="s">
        <v>687</v>
      </c>
      <c r="B218" s="1416"/>
      <c r="C218" s="1416"/>
      <c r="D218" s="1416"/>
      <c r="E218" s="1416"/>
      <c r="F218" s="1416"/>
      <c r="G218" s="1416"/>
      <c r="H218" s="1416"/>
      <c r="I218" s="1416"/>
      <c r="J218" s="1416"/>
      <c r="K218" s="1416"/>
      <c r="L218" s="1416"/>
      <c r="M218" s="1417"/>
    </row>
    <row r="219" spans="1:13" ht="15.75" thickBot="1">
      <c r="A219" s="1415" t="s">
        <v>688</v>
      </c>
      <c r="B219" s="1416"/>
      <c r="C219" s="1416"/>
      <c r="D219" s="1416"/>
      <c r="E219" s="1416"/>
      <c r="F219" s="1416"/>
      <c r="G219" s="1416"/>
      <c r="H219" s="1416"/>
      <c r="I219" s="1416"/>
      <c r="J219" s="1416"/>
      <c r="K219" s="1416"/>
      <c r="L219" s="1416"/>
      <c r="M219" s="1417"/>
    </row>
    <row r="220" spans="1:13" ht="15.75" thickBot="1">
      <c r="A220" s="1398" t="s">
        <v>689</v>
      </c>
      <c r="B220" s="1399"/>
      <c r="C220" s="1399"/>
      <c r="D220" s="1399"/>
      <c r="E220" s="1399"/>
      <c r="F220" s="1399"/>
      <c r="G220" s="1399"/>
      <c r="H220" s="1399"/>
      <c r="I220" s="1399"/>
      <c r="J220" s="1399"/>
      <c r="K220" s="1399"/>
      <c r="L220" s="1399"/>
      <c r="M220" s="1400"/>
    </row>
    <row r="221" spans="1:13" ht="15" thickTop="1">
      <c r="A221" s="1401" t="s">
        <v>182</v>
      </c>
      <c r="B221" s="1402"/>
      <c r="C221" s="1402"/>
      <c r="D221" s="1402"/>
      <c r="E221" s="1402"/>
      <c r="F221" s="1402"/>
      <c r="G221" s="1402"/>
      <c r="H221" s="1402"/>
      <c r="I221" s="1402"/>
      <c r="J221" s="1402"/>
      <c r="K221" s="1402"/>
      <c r="L221" s="1402"/>
      <c r="M221" s="1403"/>
    </row>
    <row r="222" spans="1:13" ht="15" customHeight="1">
      <c r="A222" s="1404" t="s">
        <v>183</v>
      </c>
      <c r="B222" s="1405"/>
      <c r="C222" s="1405"/>
      <c r="D222" s="1405"/>
      <c r="E222" s="1405"/>
      <c r="F222" s="1405"/>
      <c r="G222" s="1405"/>
      <c r="H222" s="1405"/>
      <c r="I222" s="1405"/>
      <c r="J222" s="1405"/>
      <c r="K222" s="1405"/>
      <c r="L222" s="1405"/>
      <c r="M222" s="1406"/>
    </row>
    <row r="223" spans="1:13" ht="15" customHeight="1">
      <c r="A223" s="1407" t="s">
        <v>184</v>
      </c>
      <c r="B223" s="1408"/>
      <c r="C223" s="1408"/>
      <c r="D223" s="1408"/>
      <c r="E223" s="1408"/>
      <c r="F223" s="1408"/>
      <c r="G223" s="1408"/>
      <c r="H223" s="1408"/>
      <c r="I223" s="1408"/>
      <c r="J223" s="1408"/>
      <c r="K223" s="1408"/>
      <c r="L223" s="1408"/>
      <c r="M223" s="1409"/>
    </row>
    <row r="224" spans="1:13" ht="15" customHeight="1">
      <c r="A224" s="1407" t="s">
        <v>185</v>
      </c>
      <c r="B224" s="1408"/>
      <c r="C224" s="1408"/>
      <c r="D224" s="1408"/>
      <c r="E224" s="1408"/>
      <c r="F224" s="1408"/>
      <c r="G224" s="1408"/>
      <c r="H224" s="1408"/>
      <c r="I224" s="1408"/>
      <c r="J224" s="1408"/>
      <c r="K224" s="1408"/>
      <c r="L224" s="1408"/>
      <c r="M224" s="1409"/>
    </row>
    <row r="225" spans="1:13" ht="15" customHeight="1">
      <c r="A225" s="1407" t="s">
        <v>186</v>
      </c>
      <c r="B225" s="1408"/>
      <c r="C225" s="1408"/>
      <c r="D225" s="1408"/>
      <c r="E225" s="1408"/>
      <c r="F225" s="1408"/>
      <c r="G225" s="1408"/>
      <c r="H225" s="1408"/>
      <c r="I225" s="1408"/>
      <c r="J225" s="1408"/>
      <c r="K225" s="1408"/>
      <c r="L225" s="1408"/>
      <c r="M225" s="1409"/>
    </row>
    <row r="226" spans="1:13" ht="15" customHeight="1" thickBot="1">
      <c r="A226" s="1418" t="s">
        <v>187</v>
      </c>
      <c r="B226" s="1408"/>
      <c r="C226" s="1408"/>
      <c r="D226" s="1408"/>
      <c r="E226" s="1408"/>
      <c r="F226" s="1408"/>
      <c r="G226" s="1408"/>
      <c r="H226" s="1408"/>
      <c r="I226" s="1408"/>
      <c r="J226" s="1408"/>
      <c r="K226" s="1408"/>
      <c r="L226" s="1408"/>
      <c r="M226" s="1409"/>
    </row>
    <row r="227" spans="1:13" ht="15.75" thickTop="1">
      <c r="A227" s="322" t="s">
        <v>188</v>
      </c>
      <c r="B227" s="304" t="s">
        <v>253</v>
      </c>
      <c r="C227" s="317" t="s">
        <v>254</v>
      </c>
      <c r="D227" s="318" t="s">
        <v>255</v>
      </c>
      <c r="E227" s="318"/>
      <c r="F227" s="317" t="s">
        <v>256</v>
      </c>
      <c r="G227" s="304" t="s">
        <v>257</v>
      </c>
      <c r="H227" s="317" t="s">
        <v>64</v>
      </c>
      <c r="I227" s="985">
        <v>42081</v>
      </c>
      <c r="J227" s="970">
        <v>42108</v>
      </c>
      <c r="K227" s="1012">
        <v>42150</v>
      </c>
      <c r="L227" s="981"/>
      <c r="M227" s="304"/>
    </row>
    <row r="228" spans="1:13" s="68" customFormat="1" ht="40.5" customHeight="1">
      <c r="A228" s="344" t="s">
        <v>346</v>
      </c>
      <c r="B228" s="329"/>
      <c r="C228" s="329"/>
      <c r="D228" s="329"/>
      <c r="E228" s="329"/>
      <c r="F228" s="338">
        <f>(SUM(F229:F290)/29)/4</f>
        <v>0</v>
      </c>
      <c r="G228" s="329"/>
      <c r="H228" s="329"/>
      <c r="I228" s="986"/>
      <c r="J228" s="990">
        <f>(SUM(J229:J290)/20)/4</f>
        <v>0</v>
      </c>
      <c r="K228" s="1013">
        <f>(SUM(K229:K290)/28)/4</f>
        <v>0</v>
      </c>
      <c r="L228" s="1423"/>
      <c r="M228" s="1423"/>
    </row>
    <row r="229" spans="1:13" ht="26.25" thickBot="1">
      <c r="A229" s="323" t="s">
        <v>347</v>
      </c>
      <c r="B229" s="301"/>
      <c r="C229" s="318"/>
      <c r="D229" s="318"/>
      <c r="E229" s="318"/>
      <c r="F229" s="318"/>
      <c r="G229" s="301"/>
      <c r="H229" s="318"/>
      <c r="I229" s="981"/>
      <c r="J229" s="972"/>
      <c r="K229" s="1008"/>
      <c r="L229" s="981"/>
      <c r="M229" s="301"/>
    </row>
    <row r="230" spans="1:13" ht="39" thickBot="1">
      <c r="A230" s="323" t="s">
        <v>348</v>
      </c>
      <c r="B230" s="301"/>
      <c r="C230" s="318"/>
      <c r="D230" s="318"/>
      <c r="E230" s="318"/>
      <c r="F230" s="318"/>
      <c r="G230" s="301"/>
      <c r="H230" s="318"/>
      <c r="I230" s="981"/>
      <c r="J230" s="972"/>
      <c r="K230" s="1008"/>
      <c r="L230" s="981"/>
      <c r="M230" s="301"/>
    </row>
    <row r="231" spans="1:13" ht="51.75" thickBot="1">
      <c r="A231" s="323" t="s">
        <v>349</v>
      </c>
      <c r="B231" s="301"/>
      <c r="C231" s="318"/>
      <c r="D231" s="318"/>
      <c r="E231" s="318"/>
      <c r="F231" s="318"/>
      <c r="G231" s="301"/>
      <c r="H231" s="318"/>
      <c r="I231" s="981"/>
      <c r="J231" s="972"/>
      <c r="K231" s="1008"/>
      <c r="L231" s="981"/>
      <c r="M231" s="301"/>
    </row>
    <row r="232" spans="1:13" ht="26.25" thickBot="1">
      <c r="A232" s="323" t="s">
        <v>350</v>
      </c>
      <c r="B232" s="301"/>
      <c r="C232" s="318"/>
      <c r="D232" s="318"/>
      <c r="E232" s="318"/>
      <c r="F232" s="318"/>
      <c r="G232" s="301"/>
      <c r="H232" s="318"/>
      <c r="I232" s="981"/>
      <c r="J232" s="972"/>
      <c r="K232" s="1008"/>
      <c r="L232" s="981"/>
      <c r="M232" s="301"/>
    </row>
    <row r="233" spans="1:13" ht="25.5">
      <c r="A233" s="324" t="s">
        <v>351</v>
      </c>
      <c r="B233" s="301"/>
      <c r="C233" s="318"/>
      <c r="D233" s="318"/>
      <c r="E233" s="318"/>
      <c r="F233" s="318"/>
      <c r="G233" s="301"/>
      <c r="H233" s="318"/>
      <c r="I233" s="981"/>
      <c r="J233" s="972"/>
      <c r="K233" s="1008"/>
      <c r="L233" s="981"/>
      <c r="M233" s="301"/>
    </row>
    <row r="234" spans="1:13" s="68" customFormat="1" ht="36.75" customHeight="1">
      <c r="A234" s="344" t="s">
        <v>352</v>
      </c>
      <c r="B234" s="329"/>
      <c r="C234" s="329"/>
      <c r="D234" s="329"/>
      <c r="E234" s="329"/>
      <c r="F234" s="329"/>
      <c r="G234" s="329"/>
      <c r="H234" s="329"/>
      <c r="I234" s="986"/>
      <c r="J234" s="976"/>
      <c r="K234" s="1014"/>
      <c r="L234" s="1423"/>
      <c r="M234" s="1423"/>
    </row>
    <row r="235" spans="1:13" ht="26.25" thickBot="1">
      <c r="A235" s="323" t="s">
        <v>353</v>
      </c>
      <c r="B235" s="301"/>
      <c r="C235" s="318"/>
      <c r="D235" s="318"/>
      <c r="E235" s="318"/>
      <c r="F235" s="318"/>
      <c r="G235" s="301"/>
      <c r="H235" s="318"/>
      <c r="I235" s="981"/>
      <c r="J235" s="972"/>
      <c r="K235" s="1015"/>
      <c r="L235" s="1002"/>
      <c r="M235" s="301"/>
    </row>
    <row r="236" spans="1:13" ht="39" thickBot="1">
      <c r="A236" s="323" t="s">
        <v>354</v>
      </c>
      <c r="B236" s="301"/>
      <c r="C236" s="318"/>
      <c r="D236" s="318"/>
      <c r="E236" s="318"/>
      <c r="F236" s="318"/>
      <c r="G236" s="301"/>
      <c r="H236" s="318"/>
      <c r="I236" s="981"/>
      <c r="J236" s="972"/>
      <c r="K236" s="1008"/>
      <c r="L236" s="981"/>
      <c r="M236" s="301"/>
    </row>
    <row r="237" spans="1:13" ht="15.75" thickBot="1">
      <c r="A237" s="323" t="s">
        <v>355</v>
      </c>
      <c r="B237" s="301"/>
      <c r="C237" s="318"/>
      <c r="D237" s="318"/>
      <c r="E237" s="318"/>
      <c r="F237" s="318"/>
      <c r="G237" s="301"/>
      <c r="H237" s="318"/>
      <c r="I237" s="981"/>
      <c r="J237" s="972"/>
      <c r="K237" s="1008"/>
      <c r="L237" s="981"/>
      <c r="M237" s="301"/>
    </row>
    <row r="238" spans="1:13" ht="26.25" thickBot="1">
      <c r="A238" s="323" t="s">
        <v>356</v>
      </c>
      <c r="B238" s="301"/>
      <c r="C238" s="318"/>
      <c r="D238" s="318"/>
      <c r="E238" s="318"/>
      <c r="F238" s="318"/>
      <c r="G238" s="301"/>
      <c r="H238" s="318"/>
      <c r="I238" s="981"/>
      <c r="J238" s="972"/>
      <c r="K238" s="1008"/>
      <c r="L238" s="981"/>
      <c r="M238" s="301"/>
    </row>
    <row r="239" spans="1:13" ht="26.25" thickBot="1">
      <c r="A239" s="323" t="s">
        <v>357</v>
      </c>
      <c r="B239" s="301"/>
      <c r="C239" s="318"/>
      <c r="D239" s="318"/>
      <c r="E239" s="318"/>
      <c r="F239" s="318"/>
      <c r="G239" s="301"/>
      <c r="H239" s="318"/>
      <c r="I239" s="981"/>
      <c r="J239" s="972"/>
      <c r="K239" s="1008"/>
      <c r="L239" s="981"/>
      <c r="M239" s="301"/>
    </row>
    <row r="240" spans="1:13" ht="12.75" customHeight="1">
      <c r="A240" s="326" t="s">
        <v>358</v>
      </c>
      <c r="B240" s="301"/>
      <c r="C240" s="318"/>
      <c r="D240" s="318"/>
      <c r="E240" s="318"/>
      <c r="F240" s="318"/>
      <c r="G240" s="301"/>
      <c r="H240" s="318"/>
      <c r="I240" s="981"/>
      <c r="J240" s="972"/>
      <c r="K240" s="1008"/>
      <c r="L240" s="981"/>
      <c r="M240" s="301"/>
    </row>
    <row r="241" spans="1:14" ht="39" thickBot="1">
      <c r="A241" s="323" t="s">
        <v>359</v>
      </c>
      <c r="B241" s="301"/>
      <c r="C241" s="318"/>
      <c r="D241" s="318"/>
      <c r="E241" s="318"/>
      <c r="F241" s="318"/>
      <c r="G241" s="301"/>
      <c r="H241" s="318"/>
      <c r="I241" s="981"/>
      <c r="J241" s="972"/>
      <c r="K241" s="1008"/>
      <c r="L241" s="981"/>
      <c r="M241" s="301"/>
    </row>
    <row r="242" spans="1:14" ht="26.25" thickBot="1">
      <c r="A242" s="323" t="s">
        <v>360</v>
      </c>
      <c r="B242" s="301"/>
      <c r="C242" s="318"/>
      <c r="D242" s="318"/>
      <c r="E242" s="318"/>
      <c r="F242" s="318"/>
      <c r="G242" s="301"/>
      <c r="H242" s="318"/>
      <c r="I242" s="981"/>
      <c r="J242" s="972"/>
      <c r="K242" s="1008"/>
      <c r="L242" s="981"/>
      <c r="M242" s="301"/>
    </row>
    <row r="243" spans="1:14" ht="25.5">
      <c r="A243" s="324" t="s">
        <v>361</v>
      </c>
      <c r="B243" s="301"/>
      <c r="C243" s="318"/>
      <c r="D243" s="318"/>
      <c r="E243" s="318"/>
      <c r="F243" s="318"/>
      <c r="G243" s="301"/>
      <c r="H243" s="318"/>
      <c r="I243" s="981"/>
      <c r="J243" s="972"/>
      <c r="K243" s="1008"/>
      <c r="L243" s="981"/>
      <c r="M243" s="301"/>
    </row>
    <row r="244" spans="1:14" s="24" customFormat="1" ht="49.5" customHeight="1">
      <c r="A244" s="315" t="s">
        <v>362</v>
      </c>
      <c r="B244" s="314"/>
      <c r="C244" s="335"/>
      <c r="D244" s="335"/>
      <c r="E244" s="335"/>
      <c r="F244" s="335"/>
      <c r="G244" s="314"/>
      <c r="H244" s="335"/>
      <c r="I244" s="986"/>
      <c r="J244" s="976"/>
      <c r="K244" s="1014"/>
      <c r="L244" s="1000"/>
      <c r="M244" s="312"/>
      <c r="N244" s="325"/>
    </row>
    <row r="245" spans="1:14" ht="26.25" thickBot="1">
      <c r="A245" s="323" t="s">
        <v>363</v>
      </c>
      <c r="B245" s="301"/>
      <c r="C245" s="318"/>
      <c r="D245" s="318"/>
      <c r="E245" s="318"/>
      <c r="F245" s="318"/>
      <c r="G245" s="301"/>
      <c r="H245" s="318"/>
      <c r="I245" s="981"/>
      <c r="J245" s="972"/>
      <c r="K245" s="1015"/>
      <c r="L245" s="1002"/>
      <c r="M245" s="301"/>
    </row>
    <row r="246" spans="1:14" ht="26.25" thickBot="1">
      <c r="A246" s="323" t="s">
        <v>364</v>
      </c>
      <c r="B246" s="301"/>
      <c r="C246" s="318"/>
      <c r="D246" s="318"/>
      <c r="E246" s="318"/>
      <c r="F246" s="318"/>
      <c r="G246" s="301"/>
      <c r="H246" s="318"/>
      <c r="I246" s="981"/>
      <c r="J246" s="972"/>
      <c r="K246" s="1015"/>
      <c r="L246" s="1002"/>
      <c r="M246" s="301"/>
    </row>
    <row r="247" spans="1:14" ht="15.75" thickBot="1">
      <c r="A247" s="323" t="s">
        <v>365</v>
      </c>
      <c r="B247" s="301"/>
      <c r="C247" s="318"/>
      <c r="D247" s="318"/>
      <c r="E247" s="318"/>
      <c r="F247" s="318"/>
      <c r="G247" s="301"/>
      <c r="H247" s="318"/>
      <c r="I247" s="981"/>
      <c r="J247" s="972"/>
      <c r="K247" s="1008"/>
      <c r="L247" s="981"/>
      <c r="M247" s="301"/>
    </row>
    <row r="248" spans="1:14" ht="26.25" thickBot="1">
      <c r="A248" s="323" t="s">
        <v>366</v>
      </c>
      <c r="B248" s="301"/>
      <c r="C248" s="318"/>
      <c r="D248" s="318"/>
      <c r="E248" s="318"/>
      <c r="F248" s="318"/>
      <c r="G248" s="301"/>
      <c r="H248" s="318"/>
      <c r="I248" s="981"/>
      <c r="J248" s="972"/>
      <c r="K248" s="1008"/>
      <c r="L248" s="981"/>
      <c r="M248" s="301"/>
    </row>
    <row r="249" spans="1:14" ht="15.75" thickBot="1">
      <c r="A249" s="323" t="s">
        <v>367</v>
      </c>
      <c r="B249" s="301"/>
      <c r="C249" s="318"/>
      <c r="D249" s="318"/>
      <c r="E249" s="318"/>
      <c r="F249" s="318"/>
      <c r="G249" s="301"/>
      <c r="H249" s="318"/>
      <c r="I249" s="981"/>
      <c r="J249" s="972"/>
      <c r="K249" s="1008"/>
      <c r="L249" s="981"/>
      <c r="M249" s="301"/>
    </row>
    <row r="250" spans="1:14" ht="15.75" thickBot="1">
      <c r="A250" s="323" t="s">
        <v>368</v>
      </c>
      <c r="B250" s="301"/>
      <c r="C250" s="318"/>
      <c r="D250" s="318"/>
      <c r="E250" s="318"/>
      <c r="F250" s="318"/>
      <c r="G250" s="301"/>
      <c r="H250" s="318"/>
      <c r="I250" s="981"/>
      <c r="J250" s="972"/>
      <c r="K250" s="1008"/>
      <c r="L250" s="981"/>
      <c r="M250" s="301"/>
    </row>
    <row r="251" spans="1:14" ht="26.25" thickBot="1">
      <c r="A251" s="323" t="s">
        <v>369</v>
      </c>
      <c r="B251" s="301"/>
      <c r="C251" s="318"/>
      <c r="D251" s="318"/>
      <c r="E251" s="318"/>
      <c r="F251" s="318"/>
      <c r="G251" s="301"/>
      <c r="H251" s="318"/>
      <c r="I251" s="981"/>
      <c r="J251" s="972"/>
      <c r="K251" s="1008"/>
      <c r="L251" s="981"/>
      <c r="M251" s="301"/>
    </row>
    <row r="252" spans="1:14" ht="25.5">
      <c r="A252" s="324" t="s">
        <v>357</v>
      </c>
      <c r="B252" s="301"/>
      <c r="C252" s="318"/>
      <c r="D252" s="318"/>
      <c r="E252" s="318"/>
      <c r="F252" s="318"/>
      <c r="G252" s="301"/>
      <c r="H252" s="318"/>
      <c r="I252" s="981"/>
      <c r="J252" s="972"/>
      <c r="K252" s="1008"/>
      <c r="L252" s="981"/>
      <c r="M252" s="301"/>
    </row>
    <row r="253" spans="1:14" ht="12.75" customHeight="1">
      <c r="A253" s="327" t="s">
        <v>370</v>
      </c>
      <c r="B253" s="301"/>
      <c r="C253" s="318"/>
      <c r="D253" s="318"/>
      <c r="E253" s="318"/>
      <c r="F253" s="318"/>
      <c r="G253" s="301"/>
      <c r="H253" s="318"/>
      <c r="I253" s="981"/>
      <c r="J253" s="972"/>
      <c r="K253" s="1008"/>
      <c r="L253" s="981"/>
      <c r="M253" s="301"/>
    </row>
    <row r="254" spans="1:14" ht="26.25" thickBot="1">
      <c r="A254" s="323" t="s">
        <v>361</v>
      </c>
      <c r="B254" s="301"/>
      <c r="C254" s="318"/>
      <c r="D254" s="318"/>
      <c r="E254" s="318"/>
      <c r="F254" s="318"/>
      <c r="G254" s="301"/>
      <c r="H254" s="318"/>
      <c r="I254" s="981"/>
      <c r="J254" s="972"/>
      <c r="K254" s="1008"/>
      <c r="L254" s="981"/>
      <c r="M254" s="301"/>
    </row>
    <row r="255" spans="1:14" ht="26.25" thickBot="1">
      <c r="A255" s="323" t="s">
        <v>371</v>
      </c>
      <c r="B255" s="301"/>
      <c r="C255" s="318"/>
      <c r="D255" s="318"/>
      <c r="E255" s="318"/>
      <c r="F255" s="318"/>
      <c r="G255" s="301"/>
      <c r="H255" s="318"/>
      <c r="I255" s="981"/>
      <c r="J255" s="972"/>
      <c r="K255" s="1008"/>
      <c r="L255" s="981"/>
      <c r="M255" s="301"/>
    </row>
    <row r="256" spans="1:14" ht="51">
      <c r="A256" s="324" t="s">
        <v>372</v>
      </c>
      <c r="B256" s="301"/>
      <c r="C256" s="318"/>
      <c r="D256" s="318"/>
      <c r="E256" s="318"/>
      <c r="F256" s="318"/>
      <c r="G256" s="301"/>
      <c r="H256" s="318"/>
      <c r="I256" s="981"/>
      <c r="J256" s="972"/>
      <c r="K256" s="1008"/>
      <c r="L256" s="981"/>
      <c r="M256" s="301"/>
    </row>
    <row r="257" spans="1:14" s="24" customFormat="1" ht="42" customHeight="1">
      <c r="A257" s="315" t="s">
        <v>373</v>
      </c>
      <c r="B257" s="314"/>
      <c r="C257" s="335"/>
      <c r="D257" s="335"/>
      <c r="E257" s="335"/>
      <c r="F257" s="335"/>
      <c r="G257" s="314"/>
      <c r="H257" s="335"/>
      <c r="I257" s="986"/>
      <c r="J257" s="976"/>
      <c r="K257" s="1014"/>
      <c r="L257" s="1000"/>
      <c r="M257" s="312"/>
      <c r="N257" s="325"/>
    </row>
    <row r="258" spans="1:14" ht="15.75" thickBot="1">
      <c r="A258" s="323" t="s">
        <v>374</v>
      </c>
      <c r="B258" s="301"/>
      <c r="C258" s="318"/>
      <c r="D258" s="318"/>
      <c r="E258" s="318"/>
      <c r="F258" s="318"/>
      <c r="G258" s="301"/>
      <c r="H258" s="318"/>
      <c r="I258" s="981"/>
      <c r="J258" s="972"/>
      <c r="K258" s="1008"/>
      <c r="L258" s="981"/>
      <c r="M258" s="301"/>
    </row>
    <row r="259" spans="1:14" ht="15.75" thickBot="1">
      <c r="A259" s="323" t="s">
        <v>375</v>
      </c>
      <c r="B259" s="301"/>
      <c r="C259" s="318"/>
      <c r="D259" s="318"/>
      <c r="E259" s="318"/>
      <c r="F259" s="318"/>
      <c r="G259" s="301"/>
      <c r="H259" s="318"/>
      <c r="I259" s="981"/>
      <c r="J259" s="972"/>
      <c r="K259" s="1008"/>
      <c r="L259" s="981"/>
      <c r="M259" s="301"/>
    </row>
    <row r="260" spans="1:14" ht="15.75" thickBot="1">
      <c r="A260" s="323" t="s">
        <v>376</v>
      </c>
      <c r="B260" s="301"/>
      <c r="C260" s="318"/>
      <c r="D260" s="318"/>
      <c r="E260" s="318"/>
      <c r="F260" s="318"/>
      <c r="G260" s="301"/>
      <c r="H260" s="318"/>
      <c r="I260" s="981"/>
      <c r="J260" s="972"/>
      <c r="K260" s="1008"/>
      <c r="L260" s="981"/>
      <c r="M260" s="301"/>
    </row>
    <row r="261" spans="1:14" ht="15.75" thickBot="1">
      <c r="A261" s="323" t="s">
        <v>377</v>
      </c>
      <c r="B261" s="301"/>
      <c r="C261" s="318"/>
      <c r="D261" s="318"/>
      <c r="E261" s="318"/>
      <c r="F261" s="318"/>
      <c r="G261" s="301"/>
      <c r="H261" s="318"/>
      <c r="I261" s="981"/>
      <c r="J261" s="972"/>
      <c r="K261" s="1008"/>
      <c r="L261" s="981"/>
      <c r="M261" s="301"/>
    </row>
    <row r="262" spans="1:14" ht="12.75" customHeight="1">
      <c r="A262" s="326" t="s">
        <v>378</v>
      </c>
      <c r="B262" s="301"/>
      <c r="C262" s="318"/>
      <c r="D262" s="318"/>
      <c r="E262" s="318"/>
      <c r="F262" s="318"/>
      <c r="G262" s="301"/>
      <c r="H262" s="318"/>
      <c r="I262" s="981"/>
      <c r="J262" s="972"/>
      <c r="K262" s="1008"/>
      <c r="L262" s="981"/>
      <c r="M262" s="301"/>
    </row>
    <row r="263" spans="1:14" ht="39" thickBot="1">
      <c r="A263" s="323" t="s">
        <v>379</v>
      </c>
      <c r="B263" s="301"/>
      <c r="C263" s="318"/>
      <c r="D263" s="318"/>
      <c r="E263" s="318"/>
      <c r="F263" s="318"/>
      <c r="G263" s="301"/>
      <c r="H263" s="318"/>
      <c r="I263" s="981"/>
      <c r="J263" s="972"/>
      <c r="K263" s="1008"/>
      <c r="L263" s="981"/>
      <c r="M263" s="301"/>
    </row>
    <row r="264" spans="1:14" ht="12.75" customHeight="1">
      <c r="A264" s="326" t="s">
        <v>380</v>
      </c>
      <c r="B264" s="301"/>
      <c r="C264" s="318"/>
      <c r="D264" s="318"/>
      <c r="E264" s="318"/>
      <c r="F264" s="318"/>
      <c r="G264" s="301"/>
      <c r="H264" s="318"/>
      <c r="I264" s="981"/>
      <c r="J264" s="972"/>
      <c r="K264" s="1008"/>
      <c r="L264" s="981"/>
      <c r="M264" s="301"/>
    </row>
    <row r="265" spans="1:14" ht="38.25">
      <c r="A265" s="324" t="s">
        <v>381</v>
      </c>
      <c r="B265" s="301"/>
      <c r="C265" s="318"/>
      <c r="D265" s="318"/>
      <c r="E265" s="318"/>
      <c r="F265" s="318"/>
      <c r="G265" s="301"/>
      <c r="H265" s="318"/>
      <c r="I265" s="981"/>
      <c r="J265" s="972"/>
      <c r="K265" s="1008"/>
      <c r="L265" s="981"/>
      <c r="M265" s="301"/>
    </row>
    <row r="266" spans="1:14" s="24" customFormat="1" ht="32.25" customHeight="1">
      <c r="A266" s="315" t="s">
        <v>382</v>
      </c>
      <c r="B266" s="314"/>
      <c r="C266" s="335"/>
      <c r="D266" s="335"/>
      <c r="E266" s="335"/>
      <c r="F266" s="335"/>
      <c r="G266" s="314"/>
      <c r="H266" s="335"/>
      <c r="I266" s="986"/>
      <c r="J266" s="976"/>
      <c r="K266" s="1014"/>
      <c r="L266" s="1000"/>
      <c r="M266" s="312"/>
      <c r="N266" s="325"/>
    </row>
    <row r="267" spans="1:14" ht="26.25" thickBot="1">
      <c r="A267" s="323" t="s">
        <v>383</v>
      </c>
      <c r="B267" s="301"/>
      <c r="C267" s="318"/>
      <c r="D267" s="318"/>
      <c r="E267" s="318"/>
      <c r="F267" s="318"/>
      <c r="G267" s="301"/>
      <c r="H267" s="318"/>
      <c r="I267" s="981"/>
      <c r="J267" s="972"/>
      <c r="K267" s="1008"/>
      <c r="L267" s="981"/>
      <c r="M267" s="301"/>
    </row>
    <row r="268" spans="1:14" ht="15.75" thickBot="1">
      <c r="A268" s="323" t="s">
        <v>384</v>
      </c>
      <c r="B268" s="301"/>
      <c r="C268" s="318"/>
      <c r="D268" s="318"/>
      <c r="E268" s="318"/>
      <c r="F268" s="318"/>
      <c r="G268" s="301"/>
      <c r="H268" s="318"/>
      <c r="I268" s="981"/>
      <c r="J268" s="972"/>
      <c r="K268" s="1008"/>
      <c r="L268" s="981"/>
      <c r="M268" s="301"/>
    </row>
    <row r="269" spans="1:14" ht="15.75" thickBot="1">
      <c r="A269" s="323" t="s">
        <v>385</v>
      </c>
      <c r="B269" s="301"/>
      <c r="C269" s="318"/>
      <c r="D269" s="318"/>
      <c r="E269" s="318"/>
      <c r="F269" s="318"/>
      <c r="G269" s="301"/>
      <c r="H269" s="318"/>
      <c r="I269" s="981"/>
      <c r="J269" s="972"/>
      <c r="K269" s="1008"/>
      <c r="L269" s="981"/>
      <c r="M269" s="301"/>
    </row>
    <row r="270" spans="1:14" ht="26.25" thickBot="1">
      <c r="A270" s="323" t="s">
        <v>386</v>
      </c>
      <c r="B270" s="301"/>
      <c r="C270" s="318"/>
      <c r="D270" s="318"/>
      <c r="E270" s="318"/>
      <c r="F270" s="318"/>
      <c r="G270" s="301"/>
      <c r="H270" s="318"/>
      <c r="I270" s="981"/>
      <c r="J270" s="972"/>
      <c r="K270" s="1008"/>
      <c r="L270" s="981"/>
      <c r="M270" s="301"/>
    </row>
    <row r="271" spans="1:14" ht="26.25" thickBot="1">
      <c r="A271" s="323" t="s">
        <v>387</v>
      </c>
      <c r="B271" s="301"/>
      <c r="C271" s="318"/>
      <c r="D271" s="318"/>
      <c r="E271" s="318"/>
      <c r="F271" s="318"/>
      <c r="G271" s="301"/>
      <c r="H271" s="318"/>
      <c r="I271" s="981"/>
      <c r="J271" s="972"/>
      <c r="K271" s="1008"/>
      <c r="L271" s="981"/>
      <c r="M271" s="301"/>
    </row>
    <row r="272" spans="1:14" ht="26.25" thickBot="1">
      <c r="A272" s="323" t="s">
        <v>388</v>
      </c>
      <c r="B272" s="301"/>
      <c r="C272" s="318"/>
      <c r="D272" s="318"/>
      <c r="E272" s="318"/>
      <c r="F272" s="318"/>
      <c r="G272" s="301"/>
      <c r="H272" s="318"/>
      <c r="I272" s="981"/>
      <c r="J272" s="972"/>
      <c r="K272" s="1008"/>
      <c r="L272" s="981"/>
      <c r="M272" s="301"/>
    </row>
    <row r="273" spans="1:14" ht="15.75" thickBot="1">
      <c r="A273" s="323" t="s">
        <v>389</v>
      </c>
      <c r="B273" s="301"/>
      <c r="C273" s="318"/>
      <c r="D273" s="318"/>
      <c r="E273" s="318"/>
      <c r="F273" s="318"/>
      <c r="G273" s="301"/>
      <c r="H273" s="318"/>
      <c r="I273" s="981"/>
      <c r="J273" s="972"/>
      <c r="K273" s="1008"/>
      <c r="L273" s="981"/>
      <c r="M273" s="301"/>
    </row>
    <row r="274" spans="1:14" ht="15.75" thickBot="1">
      <c r="A274" s="323" t="s">
        <v>390</v>
      </c>
      <c r="B274" s="301"/>
      <c r="C274" s="318"/>
      <c r="D274" s="318"/>
      <c r="E274" s="318"/>
      <c r="F274" s="318"/>
      <c r="G274" s="301"/>
      <c r="H274" s="318"/>
      <c r="I274" s="981"/>
      <c r="J274" s="972"/>
      <c r="K274" s="1008"/>
      <c r="L274" s="981"/>
      <c r="M274" s="301"/>
    </row>
    <row r="275" spans="1:14" ht="15.75" thickBot="1">
      <c r="A275" s="323" t="s">
        <v>391</v>
      </c>
      <c r="B275" s="301"/>
      <c r="C275" s="318"/>
      <c r="D275" s="318"/>
      <c r="E275" s="318"/>
      <c r="F275" s="318"/>
      <c r="G275" s="301"/>
      <c r="H275" s="318"/>
      <c r="I275" s="981"/>
      <c r="J275" s="972"/>
      <c r="K275" s="1008"/>
      <c r="L275" s="981"/>
      <c r="M275" s="301"/>
    </row>
    <row r="276" spans="1:14" ht="12.75" customHeight="1" thickBot="1">
      <c r="A276" s="326" t="s">
        <v>392</v>
      </c>
      <c r="B276" s="301"/>
      <c r="C276" s="318"/>
      <c r="D276" s="318"/>
      <c r="E276" s="318"/>
      <c r="F276" s="318"/>
      <c r="G276" s="301"/>
      <c r="H276" s="318"/>
      <c r="I276" s="981"/>
      <c r="J276" s="972"/>
      <c r="K276" s="1008"/>
      <c r="L276" s="981"/>
      <c r="M276" s="301"/>
    </row>
    <row r="277" spans="1:14" ht="12.75" customHeight="1">
      <c r="A277" s="326" t="s">
        <v>393</v>
      </c>
      <c r="B277" s="301"/>
      <c r="C277" s="318"/>
      <c r="D277" s="318"/>
      <c r="E277" s="318"/>
      <c r="F277" s="318"/>
      <c r="G277" s="301"/>
      <c r="H277" s="318"/>
      <c r="I277" s="981"/>
      <c r="J277" s="972"/>
      <c r="K277" s="1008"/>
      <c r="L277" s="981"/>
      <c r="M277" s="301"/>
    </row>
    <row r="278" spans="1:14" s="24" customFormat="1" ht="54" customHeight="1">
      <c r="A278" s="315" t="s">
        <v>394</v>
      </c>
      <c r="B278" s="314"/>
      <c r="C278" s="335"/>
      <c r="D278" s="335"/>
      <c r="E278" s="335"/>
      <c r="F278" s="335"/>
      <c r="G278" s="314"/>
      <c r="H278" s="335"/>
      <c r="I278" s="986"/>
      <c r="J278" s="976"/>
      <c r="K278" s="1014"/>
      <c r="L278" s="1000"/>
      <c r="M278" s="312"/>
      <c r="N278" s="325"/>
    </row>
    <row r="279" spans="1:14" ht="26.25" thickBot="1">
      <c r="A279" s="323" t="s">
        <v>395</v>
      </c>
      <c r="B279" s="301"/>
      <c r="C279" s="318"/>
      <c r="D279" s="318"/>
      <c r="E279" s="318"/>
      <c r="F279" s="318"/>
      <c r="G279" s="301"/>
      <c r="H279" s="318"/>
      <c r="I279" s="981"/>
      <c r="J279" s="972"/>
      <c r="K279" s="1008"/>
      <c r="L279" s="981"/>
      <c r="M279" s="301"/>
    </row>
    <row r="280" spans="1:14" ht="15.75" thickBot="1">
      <c r="A280" s="323" t="s">
        <v>396</v>
      </c>
      <c r="B280" s="301"/>
      <c r="C280" s="318"/>
      <c r="D280" s="318"/>
      <c r="E280" s="318"/>
      <c r="F280" s="318"/>
      <c r="G280" s="301"/>
      <c r="H280" s="318"/>
      <c r="I280" s="981"/>
      <c r="J280" s="972"/>
      <c r="K280" s="1008"/>
      <c r="L280" s="981"/>
      <c r="M280" s="301"/>
    </row>
    <row r="281" spans="1:14" ht="26.25" thickBot="1">
      <c r="A281" s="323" t="s">
        <v>397</v>
      </c>
      <c r="B281" s="301"/>
      <c r="C281" s="318"/>
      <c r="D281" s="318"/>
      <c r="E281" s="318"/>
      <c r="F281" s="318"/>
      <c r="G281" s="301"/>
      <c r="H281" s="318"/>
      <c r="I281" s="981"/>
      <c r="J281" s="972"/>
      <c r="K281" s="1008"/>
      <c r="L281" s="981"/>
      <c r="M281" s="301"/>
    </row>
    <row r="282" spans="1:14" ht="26.25" thickBot="1">
      <c r="A282" s="323" t="s">
        <v>398</v>
      </c>
      <c r="B282" s="301"/>
      <c r="C282" s="318"/>
      <c r="D282" s="318"/>
      <c r="E282" s="318"/>
      <c r="F282" s="318"/>
      <c r="G282" s="301"/>
      <c r="H282" s="318"/>
      <c r="I282" s="981"/>
      <c r="J282" s="972"/>
      <c r="K282" s="1008"/>
      <c r="L282" s="981"/>
      <c r="M282" s="301"/>
    </row>
    <row r="283" spans="1:14" ht="26.25" thickBot="1">
      <c r="A283" s="323" t="s">
        <v>399</v>
      </c>
      <c r="B283" s="301"/>
      <c r="C283" s="318"/>
      <c r="D283" s="318"/>
      <c r="E283" s="318"/>
      <c r="F283" s="318"/>
      <c r="G283" s="301"/>
      <c r="H283" s="318"/>
      <c r="I283" s="981"/>
      <c r="J283" s="972"/>
      <c r="K283" s="1008"/>
      <c r="L283" s="981"/>
      <c r="M283" s="301"/>
    </row>
    <row r="284" spans="1:14" ht="25.5">
      <c r="A284" s="324" t="s">
        <v>400</v>
      </c>
      <c r="B284" s="301"/>
      <c r="C284" s="318"/>
      <c r="D284" s="318"/>
      <c r="E284" s="318"/>
      <c r="F284" s="318"/>
      <c r="G284" s="301"/>
      <c r="H284" s="318"/>
      <c r="I284" s="981"/>
      <c r="J284" s="972"/>
      <c r="K284" s="1008"/>
      <c r="L284" s="981"/>
      <c r="M284" s="301"/>
    </row>
    <row r="285" spans="1:14" s="24" customFormat="1" ht="48" customHeight="1">
      <c r="A285" s="315" t="s">
        <v>401</v>
      </c>
      <c r="B285" s="314"/>
      <c r="C285" s="335"/>
      <c r="D285" s="335"/>
      <c r="E285" s="335"/>
      <c r="F285" s="335"/>
      <c r="G285" s="314"/>
      <c r="H285" s="335"/>
      <c r="I285" s="986"/>
      <c r="J285" s="976"/>
      <c r="K285" s="1014"/>
      <c r="L285" s="1000"/>
      <c r="M285" s="312"/>
      <c r="N285" s="325"/>
    </row>
    <row r="286" spans="1:14" ht="42.75" customHeight="1" thickBot="1">
      <c r="A286" s="323" t="s">
        <v>402</v>
      </c>
      <c r="B286" s="305"/>
      <c r="C286" s="337"/>
      <c r="D286" s="337"/>
      <c r="E286" s="337"/>
      <c r="F286" s="337"/>
      <c r="G286" s="305"/>
      <c r="H286" s="337"/>
      <c r="I286" s="988"/>
      <c r="J286" s="977"/>
      <c r="K286" s="1016"/>
      <c r="L286" s="988"/>
      <c r="M286" s="305"/>
    </row>
    <row r="287" spans="1:14" ht="26.25" thickBot="1">
      <c r="A287" s="323" t="s">
        <v>403</v>
      </c>
      <c r="B287" s="305"/>
      <c r="C287" s="337"/>
      <c r="D287" s="337"/>
      <c r="E287" s="337"/>
      <c r="F287" s="337"/>
      <c r="G287" s="305"/>
      <c r="H287" s="337"/>
      <c r="I287" s="988"/>
      <c r="J287" s="977"/>
      <c r="K287" s="1016"/>
      <c r="L287" s="988"/>
      <c r="M287" s="305"/>
    </row>
    <row r="288" spans="1:14" ht="37.5" customHeight="1" thickBot="1">
      <c r="A288" s="326" t="s">
        <v>404</v>
      </c>
      <c r="B288" s="305"/>
      <c r="C288" s="337"/>
      <c r="D288" s="337"/>
      <c r="E288" s="337"/>
      <c r="F288" s="337"/>
      <c r="G288" s="305"/>
      <c r="H288" s="337"/>
      <c r="I288" s="988"/>
      <c r="J288" s="977"/>
      <c r="K288" s="1016"/>
      <c r="L288" s="988"/>
      <c r="M288" s="305"/>
    </row>
    <row r="289" spans="1:13" ht="24.75" customHeight="1">
      <c r="A289" s="326" t="s">
        <v>405</v>
      </c>
      <c r="B289" s="305"/>
      <c r="C289" s="337"/>
      <c r="D289" s="337"/>
      <c r="E289" s="337"/>
      <c r="F289" s="337"/>
      <c r="G289" s="305"/>
      <c r="H289" s="337"/>
      <c r="I289" s="988"/>
      <c r="J289" s="977"/>
      <c r="K289" s="1016"/>
      <c r="L289" s="988"/>
      <c r="M289" s="305"/>
    </row>
    <row r="290" spans="1:13">
      <c r="A290" s="327" t="s">
        <v>406</v>
      </c>
      <c r="B290" s="305"/>
      <c r="C290" s="337"/>
      <c r="D290" s="337"/>
      <c r="E290" s="337"/>
      <c r="F290" s="337"/>
      <c r="G290" s="305"/>
      <c r="H290" s="337"/>
      <c r="I290" s="988"/>
      <c r="J290" s="977"/>
      <c r="K290" s="1016"/>
      <c r="L290" s="988"/>
      <c r="M290" s="305"/>
    </row>
    <row r="292" spans="1:13" ht="59.25">
      <c r="A292" s="297"/>
    </row>
    <row r="293" spans="1:13" ht="15" customHeight="1">
      <c r="A293" s="1424" t="s">
        <v>178</v>
      </c>
      <c r="B293" s="1424"/>
      <c r="C293" s="1424"/>
      <c r="D293" s="1424"/>
      <c r="E293" s="1425"/>
      <c r="F293" s="1425"/>
      <c r="G293" s="1425"/>
      <c r="H293" s="1425"/>
      <c r="I293" s="1425"/>
      <c r="J293" s="1425"/>
      <c r="K293" s="1425"/>
      <c r="L293" s="1425"/>
      <c r="M293" s="1425"/>
    </row>
    <row r="294" spans="1:13" ht="16.5" thickBot="1">
      <c r="A294" s="1410" t="s">
        <v>179</v>
      </c>
      <c r="B294" s="1410"/>
      <c r="C294" s="1410"/>
      <c r="D294" s="1410"/>
      <c r="E294" s="1411" t="s">
        <v>180</v>
      </c>
      <c r="F294" s="1411"/>
      <c r="G294" s="1411"/>
      <c r="H294" s="1411"/>
      <c r="I294" s="1411"/>
      <c r="J294" s="1411"/>
      <c r="K294" s="1411"/>
      <c r="L294" s="1411"/>
      <c r="M294" s="1411"/>
    </row>
    <row r="295" spans="1:13" ht="16.5" thickTop="1" thickBot="1">
      <c r="A295" s="1412" t="s">
        <v>685</v>
      </c>
      <c r="B295" s="1413"/>
      <c r="C295" s="1413"/>
      <c r="D295" s="1413"/>
      <c r="E295" s="1413"/>
      <c r="F295" s="1413"/>
      <c r="G295" s="1413"/>
      <c r="H295" s="1413"/>
      <c r="I295" s="1413"/>
      <c r="J295" s="1413"/>
      <c r="K295" s="1413"/>
      <c r="L295" s="1413"/>
      <c r="M295" s="1414"/>
    </row>
    <row r="296" spans="1:13" ht="15.75" thickBot="1">
      <c r="A296" s="1415" t="s">
        <v>690</v>
      </c>
      <c r="B296" s="1416"/>
      <c r="C296" s="1416"/>
      <c r="D296" s="1416"/>
      <c r="E296" s="1416"/>
      <c r="F296" s="1416"/>
      <c r="G296" s="1416"/>
      <c r="H296" s="1416"/>
      <c r="I296" s="1416"/>
      <c r="J296" s="1416"/>
      <c r="K296" s="1416"/>
      <c r="L296" s="1416"/>
      <c r="M296" s="1417"/>
    </row>
    <row r="297" spans="1:13" ht="15.75" thickBot="1">
      <c r="A297" s="1415" t="s">
        <v>407</v>
      </c>
      <c r="B297" s="1416"/>
      <c r="C297" s="1416"/>
      <c r="D297" s="1416"/>
      <c r="E297" s="1416"/>
      <c r="F297" s="1416"/>
      <c r="G297" s="1416"/>
      <c r="H297" s="1416"/>
      <c r="I297" s="1416"/>
      <c r="J297" s="1416"/>
      <c r="K297" s="1416"/>
      <c r="L297" s="1416"/>
      <c r="M297" s="1417"/>
    </row>
    <row r="298" spans="1:13" ht="15.75" thickBot="1">
      <c r="A298" s="1415" t="s">
        <v>678</v>
      </c>
      <c r="B298" s="1416"/>
      <c r="C298" s="1416"/>
      <c r="D298" s="1416"/>
      <c r="E298" s="1416"/>
      <c r="F298" s="1416"/>
      <c r="G298" s="1416"/>
      <c r="H298" s="1416"/>
      <c r="I298" s="1416"/>
      <c r="J298" s="1416"/>
      <c r="K298" s="1416"/>
      <c r="L298" s="1416"/>
      <c r="M298" s="1417"/>
    </row>
    <row r="299" spans="1:13" ht="15.75" thickBot="1">
      <c r="A299" s="1415" t="s">
        <v>691</v>
      </c>
      <c r="B299" s="1416"/>
      <c r="C299" s="1416"/>
      <c r="D299" s="1416"/>
      <c r="E299" s="1416"/>
      <c r="F299" s="1416"/>
      <c r="G299" s="1416"/>
      <c r="H299" s="1416"/>
      <c r="I299" s="1416"/>
      <c r="J299" s="1416"/>
      <c r="K299" s="1416"/>
      <c r="L299" s="1416"/>
      <c r="M299" s="1417"/>
    </row>
    <row r="300" spans="1:13" ht="15.75" thickBot="1">
      <c r="A300" s="1398" t="s">
        <v>689</v>
      </c>
      <c r="B300" s="1399"/>
      <c r="C300" s="1399"/>
      <c r="D300" s="1399"/>
      <c r="E300" s="1399"/>
      <c r="F300" s="1399"/>
      <c r="G300" s="1399"/>
      <c r="H300" s="1399"/>
      <c r="I300" s="1399"/>
      <c r="J300" s="1399"/>
      <c r="K300" s="1399"/>
      <c r="L300" s="1399"/>
      <c r="M300" s="1400"/>
    </row>
    <row r="301" spans="1:13" ht="15" thickTop="1">
      <c r="A301" s="1401" t="s">
        <v>182</v>
      </c>
      <c r="B301" s="1402"/>
      <c r="C301" s="1402"/>
      <c r="D301" s="1402"/>
      <c r="E301" s="1402"/>
      <c r="F301" s="1402"/>
      <c r="G301" s="1402"/>
      <c r="H301" s="1402"/>
      <c r="I301" s="1402"/>
      <c r="J301" s="1402"/>
      <c r="K301" s="1402"/>
      <c r="L301" s="1402"/>
      <c r="M301" s="1403"/>
    </row>
    <row r="302" spans="1:13" ht="15" customHeight="1">
      <c r="A302" s="1404" t="s">
        <v>183</v>
      </c>
      <c r="B302" s="1405"/>
      <c r="C302" s="1405"/>
      <c r="D302" s="1405"/>
      <c r="E302" s="1405"/>
      <c r="F302" s="1405"/>
      <c r="G302" s="1405"/>
      <c r="H302" s="1405"/>
      <c r="I302" s="1405"/>
      <c r="J302" s="1405"/>
      <c r="K302" s="1405"/>
      <c r="L302" s="1405"/>
      <c r="M302" s="1406"/>
    </row>
    <row r="303" spans="1:13" ht="15" customHeight="1">
      <c r="A303" s="1407" t="s">
        <v>184</v>
      </c>
      <c r="B303" s="1408"/>
      <c r="C303" s="1408"/>
      <c r="D303" s="1408"/>
      <c r="E303" s="1408"/>
      <c r="F303" s="1408"/>
      <c r="G303" s="1408"/>
      <c r="H303" s="1408"/>
      <c r="I303" s="1408"/>
      <c r="J303" s="1408"/>
      <c r="K303" s="1408"/>
      <c r="L303" s="1408"/>
      <c r="M303" s="1409"/>
    </row>
    <row r="304" spans="1:13" ht="15" customHeight="1">
      <c r="A304" s="1407" t="s">
        <v>185</v>
      </c>
      <c r="B304" s="1408"/>
      <c r="C304" s="1408"/>
      <c r="D304" s="1408"/>
      <c r="E304" s="1408"/>
      <c r="F304" s="1408"/>
      <c r="G304" s="1408"/>
      <c r="H304" s="1408"/>
      <c r="I304" s="1408"/>
      <c r="J304" s="1408"/>
      <c r="K304" s="1408"/>
      <c r="L304" s="1408"/>
      <c r="M304" s="1409"/>
    </row>
    <row r="305" spans="1:13" ht="15" customHeight="1">
      <c r="A305" s="1407" t="s">
        <v>186</v>
      </c>
      <c r="B305" s="1408"/>
      <c r="C305" s="1408"/>
      <c r="D305" s="1408"/>
      <c r="E305" s="1408"/>
      <c r="F305" s="1408"/>
      <c r="G305" s="1408"/>
      <c r="H305" s="1408"/>
      <c r="I305" s="1408"/>
      <c r="J305" s="1408"/>
      <c r="K305" s="1408"/>
      <c r="L305" s="1408"/>
      <c r="M305" s="1409"/>
    </row>
    <row r="306" spans="1:13" ht="15" customHeight="1" thickBot="1">
      <c r="A306" s="1418" t="s">
        <v>187</v>
      </c>
      <c r="B306" s="1419"/>
      <c r="C306" s="1419"/>
      <c r="D306" s="1419"/>
      <c r="E306" s="1419"/>
      <c r="F306" s="1419"/>
      <c r="G306" s="1419"/>
      <c r="H306" s="1419"/>
      <c r="I306" s="1419"/>
      <c r="J306" s="1419"/>
      <c r="K306" s="1419"/>
      <c r="L306" s="1419"/>
      <c r="M306" s="1420"/>
    </row>
    <row r="307" spans="1:13" ht="16.5" thickTop="1" thickBot="1">
      <c r="A307" s="322" t="s">
        <v>188</v>
      </c>
      <c r="B307" s="316" t="s">
        <v>253</v>
      </c>
      <c r="C307" s="342" t="s">
        <v>254</v>
      </c>
      <c r="D307" s="1421" t="s">
        <v>255</v>
      </c>
      <c r="E307" s="1422"/>
      <c r="F307" s="346">
        <f>(SUM(F308:F363)/19)/4</f>
        <v>0</v>
      </c>
      <c r="G307" s="316" t="s">
        <v>257</v>
      </c>
      <c r="H307" s="342" t="s">
        <v>64</v>
      </c>
      <c r="I307" s="989" t="s">
        <v>258</v>
      </c>
      <c r="J307" s="978" t="s">
        <v>259</v>
      </c>
      <c r="K307" s="1017" t="s">
        <v>260</v>
      </c>
      <c r="L307" s="981" t="s">
        <v>261</v>
      </c>
      <c r="M307" s="304"/>
    </row>
    <row r="308" spans="1:13" s="68" customFormat="1" ht="35.25" customHeight="1" thickBot="1">
      <c r="A308" s="330" t="s">
        <v>189</v>
      </c>
      <c r="B308" s="330"/>
      <c r="C308" s="332"/>
      <c r="D308" s="332"/>
      <c r="E308" s="332"/>
      <c r="F308" s="332"/>
      <c r="G308" s="330"/>
      <c r="H308" s="332"/>
      <c r="I308" s="983"/>
      <c r="J308" s="974"/>
      <c r="K308" s="346">
        <f>(SUM(K309:K364)/24)/4</f>
        <v>0</v>
      </c>
      <c r="L308" s="1396"/>
      <c r="M308" s="1397"/>
    </row>
    <row r="309" spans="1:13" ht="15.75" thickBot="1">
      <c r="A309" s="298" t="s">
        <v>190</v>
      </c>
      <c r="B309" s="299"/>
      <c r="C309" s="339"/>
      <c r="D309" s="1376"/>
      <c r="E309" s="1377"/>
      <c r="F309" s="339"/>
      <c r="G309" s="299"/>
      <c r="H309" s="339"/>
      <c r="I309" s="997"/>
      <c r="J309" s="979"/>
      <c r="K309" s="1018"/>
      <c r="L309" s="861"/>
      <c r="M309" s="300"/>
    </row>
    <row r="310" spans="1:13" ht="26.25" thickBot="1">
      <c r="A310" s="298" t="s">
        <v>191</v>
      </c>
      <c r="B310" s="299"/>
      <c r="C310" s="339"/>
      <c r="D310" s="1378"/>
      <c r="E310" s="1379"/>
      <c r="F310" s="339"/>
      <c r="G310" s="299"/>
      <c r="H310" s="339"/>
      <c r="I310" s="997"/>
      <c r="J310" s="979"/>
      <c r="K310" s="1019"/>
      <c r="L310" s="860"/>
      <c r="M310" s="300"/>
    </row>
    <row r="311" spans="1:13" ht="39" thickBot="1">
      <c r="A311" s="298" t="s">
        <v>192</v>
      </c>
      <c r="B311" s="299"/>
      <c r="C311" s="339"/>
      <c r="D311" s="1378"/>
      <c r="E311" s="1379"/>
      <c r="F311" s="339"/>
      <c r="G311" s="299"/>
      <c r="H311" s="339"/>
      <c r="I311" s="997"/>
      <c r="J311" s="979"/>
      <c r="K311" s="1019"/>
      <c r="L311" s="860"/>
      <c r="M311" s="300"/>
    </row>
    <row r="312" spans="1:13" ht="15.75" thickBot="1">
      <c r="A312" s="298" t="s">
        <v>193</v>
      </c>
      <c r="B312" s="299"/>
      <c r="C312" s="339"/>
      <c r="D312" s="1378"/>
      <c r="E312" s="1379"/>
      <c r="F312" s="339"/>
      <c r="G312" s="299"/>
      <c r="H312" s="339"/>
      <c r="I312" s="997"/>
      <c r="J312" s="979"/>
      <c r="K312" s="1019"/>
      <c r="L312" s="860"/>
      <c r="M312" s="300"/>
    </row>
    <row r="313" spans="1:13" ht="26.25" thickBot="1">
      <c r="A313" s="298" t="s">
        <v>194</v>
      </c>
      <c r="B313" s="299"/>
      <c r="C313" s="339"/>
      <c r="D313" s="1378"/>
      <c r="E313" s="1379"/>
      <c r="F313" s="339"/>
      <c r="G313" s="299"/>
      <c r="H313" s="339"/>
      <c r="I313" s="997"/>
      <c r="J313" s="979"/>
      <c r="K313" s="1019"/>
      <c r="L313" s="860"/>
      <c r="M313" s="300"/>
    </row>
    <row r="314" spans="1:13" ht="15">
      <c r="A314" s="328" t="s">
        <v>195</v>
      </c>
      <c r="B314" s="302"/>
      <c r="C314" s="340"/>
      <c r="D314" s="1380"/>
      <c r="E314" s="1381"/>
      <c r="F314" s="340"/>
      <c r="G314" s="302"/>
      <c r="H314" s="340"/>
      <c r="I314" s="998"/>
      <c r="J314" s="980"/>
      <c r="K314" s="1020"/>
      <c r="L314" s="1003"/>
      <c r="M314" s="313"/>
    </row>
    <row r="315" spans="1:13" s="24" customFormat="1" ht="31.5" customHeight="1">
      <c r="A315" s="307" t="s">
        <v>408</v>
      </c>
      <c r="B315" s="307"/>
      <c r="C315" s="332"/>
      <c r="D315" s="332"/>
      <c r="E315" s="332"/>
      <c r="F315" s="332"/>
      <c r="G315" s="307"/>
      <c r="H315" s="332"/>
      <c r="I315" s="983"/>
      <c r="J315" s="974"/>
      <c r="K315" s="1010"/>
      <c r="L315" s="1000"/>
      <c r="M315" s="312"/>
    </row>
    <row r="316" spans="1:13" ht="26.25" thickBot="1">
      <c r="A316" s="298" t="s">
        <v>197</v>
      </c>
      <c r="B316" s="299"/>
      <c r="C316" s="339"/>
      <c r="D316" s="1376"/>
      <c r="E316" s="1377"/>
      <c r="F316" s="339"/>
      <c r="G316" s="299"/>
      <c r="H316" s="339"/>
      <c r="I316" s="997"/>
      <c r="J316" s="979"/>
      <c r="K316" s="1021"/>
      <c r="L316" s="1004"/>
      <c r="M316" s="300"/>
    </row>
    <row r="317" spans="1:13" ht="15.75" thickBot="1">
      <c r="A317" s="298" t="s">
        <v>198</v>
      </c>
      <c r="B317" s="299"/>
      <c r="C317" s="339"/>
      <c r="D317" s="1378"/>
      <c r="E317" s="1379"/>
      <c r="F317" s="339"/>
      <c r="G317" s="299"/>
      <c r="H317" s="339"/>
      <c r="I317" s="997"/>
      <c r="J317" s="979"/>
      <c r="K317" s="1019"/>
      <c r="L317" s="860"/>
      <c r="M317" s="300"/>
    </row>
    <row r="318" spans="1:13" ht="26.25" thickBot="1">
      <c r="A318" s="298" t="s">
        <v>199</v>
      </c>
      <c r="B318" s="299"/>
      <c r="C318" s="339"/>
      <c r="D318" s="1378"/>
      <c r="E318" s="1379"/>
      <c r="F318" s="339"/>
      <c r="G318" s="299"/>
      <c r="H318" s="339"/>
      <c r="I318" s="997"/>
      <c r="J318" s="979"/>
      <c r="K318" s="1019"/>
      <c r="L318" s="860"/>
      <c r="M318" s="300"/>
    </row>
    <row r="319" spans="1:13" ht="15">
      <c r="A319" s="328" t="s">
        <v>200</v>
      </c>
      <c r="B319" s="302"/>
      <c r="C319" s="340"/>
      <c r="D319" s="1380"/>
      <c r="E319" s="1381"/>
      <c r="F319" s="340"/>
      <c r="G319" s="302"/>
      <c r="H319" s="340"/>
      <c r="I319" s="998"/>
      <c r="J319" s="980"/>
      <c r="K319" s="1020"/>
      <c r="L319" s="1003"/>
      <c r="M319" s="313"/>
    </row>
    <row r="320" spans="1:13" s="24" customFormat="1" ht="31.5" customHeight="1">
      <c r="A320" s="307" t="s">
        <v>409</v>
      </c>
      <c r="B320" s="307"/>
      <c r="C320" s="332"/>
      <c r="D320" s="332"/>
      <c r="E320" s="332"/>
      <c r="F320" s="332"/>
      <c r="G320" s="307"/>
      <c r="H320" s="332"/>
      <c r="I320" s="983"/>
      <c r="J320" s="974"/>
      <c r="K320" s="1010"/>
      <c r="L320" s="1000"/>
      <c r="M320" s="312"/>
    </row>
    <row r="321" spans="1:13" ht="26.25" thickBot="1">
      <c r="A321" s="298" t="s">
        <v>410</v>
      </c>
      <c r="B321" s="299"/>
      <c r="C321" s="339"/>
      <c r="D321" s="1376"/>
      <c r="E321" s="1377"/>
      <c r="F321" s="339"/>
      <c r="G321" s="299"/>
      <c r="H321" s="339"/>
      <c r="I321" s="997"/>
      <c r="J321" s="979"/>
      <c r="K321" s="1021"/>
      <c r="L321" s="1004"/>
      <c r="M321" s="300"/>
    </row>
    <row r="322" spans="1:13" ht="15.75" thickBot="1">
      <c r="A322" s="298" t="s">
        <v>411</v>
      </c>
      <c r="B322" s="299"/>
      <c r="C322" s="339"/>
      <c r="D322" s="1378"/>
      <c r="E322" s="1379"/>
      <c r="F322" s="339"/>
      <c r="G322" s="299"/>
      <c r="H322" s="339"/>
      <c r="I322" s="997"/>
      <c r="J322" s="979"/>
      <c r="K322" s="1019"/>
      <c r="L322" s="860"/>
      <c r="M322" s="300"/>
    </row>
    <row r="323" spans="1:13" ht="15.75" thickBot="1">
      <c r="A323" s="298" t="s">
        <v>412</v>
      </c>
      <c r="B323" s="299"/>
      <c r="C323" s="339"/>
      <c r="D323" s="1378"/>
      <c r="E323" s="1379"/>
      <c r="F323" s="339"/>
      <c r="G323" s="299"/>
      <c r="H323" s="339"/>
      <c r="I323" s="997"/>
      <c r="J323" s="979"/>
      <c r="K323" s="1019"/>
      <c r="L323" s="860"/>
      <c r="M323" s="300"/>
    </row>
    <row r="324" spans="1:13" ht="26.25" thickBot="1">
      <c r="A324" s="298" t="s">
        <v>413</v>
      </c>
      <c r="B324" s="299"/>
      <c r="C324" s="339"/>
      <c r="D324" s="1378"/>
      <c r="E324" s="1379"/>
      <c r="F324" s="339"/>
      <c r="G324" s="299"/>
      <c r="H324" s="339"/>
      <c r="I324" s="997"/>
      <c r="J324" s="979"/>
      <c r="K324" s="1019"/>
      <c r="L324" s="860"/>
      <c r="M324" s="300"/>
    </row>
    <row r="325" spans="1:13" ht="12.75" customHeight="1">
      <c r="A325" s="1390" t="s">
        <v>414</v>
      </c>
      <c r="B325" s="1392"/>
      <c r="C325" s="1382"/>
      <c r="D325" s="1380"/>
      <c r="E325" s="1381"/>
      <c r="F325" s="1382"/>
      <c r="G325" s="1394"/>
      <c r="H325" s="1382"/>
      <c r="I325" s="1384"/>
      <c r="J325" s="1386"/>
      <c r="K325" s="1022"/>
      <c r="L325" s="862"/>
      <c r="M325" s="1388"/>
    </row>
    <row r="326" spans="1:13" ht="13.5" customHeight="1" thickBot="1">
      <c r="A326" s="1391"/>
      <c r="B326" s="1393"/>
      <c r="C326" s="1383"/>
      <c r="D326" s="1376"/>
      <c r="E326" s="1377"/>
      <c r="F326" s="1383"/>
      <c r="G326" s="1395"/>
      <c r="H326" s="1383"/>
      <c r="I326" s="1385"/>
      <c r="J326" s="1387"/>
      <c r="K326" s="1018"/>
      <c r="L326" s="861"/>
      <c r="M326" s="1389"/>
    </row>
    <row r="327" spans="1:13" s="24" customFormat="1" ht="37.5" customHeight="1">
      <c r="A327" s="307" t="s">
        <v>415</v>
      </c>
      <c r="B327" s="307"/>
      <c r="C327" s="332"/>
      <c r="D327" s="332"/>
      <c r="E327" s="332"/>
      <c r="F327" s="332"/>
      <c r="G327" s="307"/>
      <c r="H327" s="332"/>
      <c r="I327" s="983"/>
      <c r="J327" s="974"/>
      <c r="K327" s="1010"/>
      <c r="L327" s="983"/>
      <c r="M327" s="306"/>
    </row>
    <row r="328" spans="1:13" ht="15.75" thickBot="1">
      <c r="A328" s="298" t="s">
        <v>220</v>
      </c>
      <c r="B328" s="299"/>
      <c r="C328" s="339"/>
      <c r="D328" s="1376"/>
      <c r="E328" s="1377"/>
      <c r="F328" s="339"/>
      <c r="G328" s="299"/>
      <c r="H328" s="339"/>
      <c r="I328" s="997"/>
      <c r="J328" s="979"/>
      <c r="K328" s="1021"/>
      <c r="L328" s="1004"/>
      <c r="M328" s="300"/>
    </row>
    <row r="329" spans="1:13" ht="26.25" thickBot="1">
      <c r="A329" s="298" t="s">
        <v>416</v>
      </c>
      <c r="B329" s="299"/>
      <c r="C329" s="339"/>
      <c r="D329" s="1378"/>
      <c r="E329" s="1379"/>
      <c r="F329" s="339"/>
      <c r="G329" s="299"/>
      <c r="H329" s="339"/>
      <c r="I329" s="997"/>
      <c r="J329" s="979"/>
      <c r="K329" s="1019"/>
      <c r="L329" s="860"/>
      <c r="M329" s="300"/>
    </row>
    <row r="330" spans="1:13" ht="26.25" thickBot="1">
      <c r="A330" s="298" t="s">
        <v>221</v>
      </c>
      <c r="B330" s="299"/>
      <c r="C330" s="339"/>
      <c r="D330" s="1378"/>
      <c r="E330" s="1379"/>
      <c r="F330" s="339"/>
      <c r="G330" s="299"/>
      <c r="H330" s="339"/>
      <c r="I330" s="997"/>
      <c r="J330" s="979"/>
      <c r="K330" s="1019"/>
      <c r="L330" s="860"/>
      <c r="M330" s="300"/>
    </row>
    <row r="331" spans="1:13" ht="15.75" thickBot="1">
      <c r="A331" s="298" t="s">
        <v>417</v>
      </c>
      <c r="B331" s="299"/>
      <c r="C331" s="339"/>
      <c r="D331" s="1378"/>
      <c r="E331" s="1379"/>
      <c r="F331" s="339"/>
      <c r="G331" s="299"/>
      <c r="H331" s="339"/>
      <c r="I331" s="997"/>
      <c r="J331" s="979"/>
      <c r="K331" s="1019"/>
      <c r="L331" s="860"/>
      <c r="M331" s="300"/>
    </row>
    <row r="332" spans="1:13" ht="26.25" thickBot="1">
      <c r="A332" s="298" t="s">
        <v>418</v>
      </c>
      <c r="B332" s="299"/>
      <c r="C332" s="339"/>
      <c r="D332" s="1378"/>
      <c r="E332" s="1379"/>
      <c r="F332" s="339"/>
      <c r="G332" s="299"/>
      <c r="H332" s="339"/>
      <c r="I332" s="997"/>
      <c r="J332" s="979"/>
      <c r="K332" s="1019"/>
      <c r="L332" s="860"/>
      <c r="M332" s="300"/>
    </row>
    <row r="333" spans="1:13" ht="15.75" thickBot="1">
      <c r="A333" s="298" t="s">
        <v>419</v>
      </c>
      <c r="B333" s="299"/>
      <c r="C333" s="339"/>
      <c r="D333" s="1378"/>
      <c r="E333" s="1379"/>
      <c r="F333" s="339"/>
      <c r="G333" s="299"/>
      <c r="H333" s="339"/>
      <c r="I333" s="997"/>
      <c r="J333" s="979"/>
      <c r="K333" s="1019"/>
      <c r="L333" s="860"/>
      <c r="M333" s="300"/>
    </row>
    <row r="334" spans="1:13" ht="26.25" thickBot="1">
      <c r="A334" s="298" t="s">
        <v>420</v>
      </c>
      <c r="B334" s="299"/>
      <c r="C334" s="339"/>
      <c r="D334" s="1378"/>
      <c r="E334" s="1379"/>
      <c r="F334" s="339"/>
      <c r="G334" s="299"/>
      <c r="H334" s="339"/>
      <c r="I334" s="997"/>
      <c r="J334" s="979"/>
      <c r="K334" s="1019"/>
      <c r="L334" s="860"/>
      <c r="M334" s="300"/>
    </row>
    <row r="335" spans="1:13" ht="51">
      <c r="A335" s="328" t="s">
        <v>421</v>
      </c>
      <c r="B335" s="302"/>
      <c r="C335" s="340"/>
      <c r="D335" s="1380"/>
      <c r="E335" s="1381"/>
      <c r="F335" s="340"/>
      <c r="G335" s="302"/>
      <c r="H335" s="340"/>
      <c r="I335" s="998"/>
      <c r="J335" s="980"/>
      <c r="K335" s="1020"/>
      <c r="L335" s="1003"/>
      <c r="M335" s="313"/>
    </row>
    <row r="336" spans="1:13" s="24" customFormat="1" ht="33" customHeight="1">
      <c r="A336" s="307" t="s">
        <v>422</v>
      </c>
      <c r="B336" s="307"/>
      <c r="C336" s="332"/>
      <c r="D336" s="332"/>
      <c r="E336" s="332"/>
      <c r="F336" s="332"/>
      <c r="G336" s="307"/>
      <c r="H336" s="332"/>
      <c r="I336" s="983"/>
      <c r="J336" s="974"/>
      <c r="K336" s="1010"/>
      <c r="L336" s="1000"/>
      <c r="M336" s="312"/>
    </row>
    <row r="337" spans="1:13" ht="15.75" thickBot="1">
      <c r="A337" s="298" t="s">
        <v>224</v>
      </c>
      <c r="B337" s="299"/>
      <c r="C337" s="339"/>
      <c r="D337" s="1376"/>
      <c r="E337" s="1377"/>
      <c r="F337" s="339"/>
      <c r="G337" s="299"/>
      <c r="H337" s="339"/>
      <c r="I337" s="997"/>
      <c r="J337" s="979"/>
      <c r="K337" s="1021"/>
      <c r="L337" s="1004"/>
      <c r="M337" s="300"/>
    </row>
    <row r="338" spans="1:13" ht="15.75" thickBot="1">
      <c r="A338" s="298" t="s">
        <v>423</v>
      </c>
      <c r="B338" s="299"/>
      <c r="C338" s="339"/>
      <c r="D338" s="1378"/>
      <c r="E338" s="1379"/>
      <c r="F338" s="339"/>
      <c r="G338" s="299"/>
      <c r="H338" s="339"/>
      <c r="I338" s="997"/>
      <c r="J338" s="979"/>
      <c r="K338" s="1019"/>
      <c r="L338" s="860"/>
      <c r="M338" s="300"/>
    </row>
    <row r="339" spans="1:13" ht="15.75" thickBot="1">
      <c r="A339" s="298" t="s">
        <v>424</v>
      </c>
      <c r="B339" s="299"/>
      <c r="C339" s="339"/>
      <c r="D339" s="1378"/>
      <c r="E339" s="1379"/>
      <c r="F339" s="339"/>
      <c r="G339" s="299"/>
      <c r="H339" s="339"/>
      <c r="I339" s="997"/>
      <c r="J339" s="979"/>
      <c r="K339" s="1019"/>
      <c r="L339" s="860"/>
      <c r="M339" s="300"/>
    </row>
    <row r="340" spans="1:13" ht="26.25" thickBot="1">
      <c r="A340" s="298" t="s">
        <v>425</v>
      </c>
      <c r="B340" s="299"/>
      <c r="C340" s="339"/>
      <c r="D340" s="1378"/>
      <c r="E340" s="1379"/>
      <c r="F340" s="339"/>
      <c r="G340" s="299"/>
      <c r="H340" s="339"/>
      <c r="I340" s="997"/>
      <c r="J340" s="979"/>
      <c r="K340" s="1019"/>
      <c r="L340" s="860"/>
      <c r="M340" s="300"/>
    </row>
    <row r="341" spans="1:13" ht="15.75" thickBot="1">
      <c r="A341" s="298" t="s">
        <v>426</v>
      </c>
      <c r="B341" s="299"/>
      <c r="C341" s="339"/>
      <c r="D341" s="1378"/>
      <c r="E341" s="1379"/>
      <c r="F341" s="339"/>
      <c r="G341" s="299"/>
      <c r="H341" s="339"/>
      <c r="I341" s="997"/>
      <c r="J341" s="979"/>
      <c r="K341" s="1019"/>
      <c r="L341" s="860"/>
      <c r="M341" s="300"/>
    </row>
    <row r="342" spans="1:13" ht="15">
      <c r="A342" s="328" t="s">
        <v>427</v>
      </c>
      <c r="B342" s="302"/>
      <c r="C342" s="340"/>
      <c r="D342" s="1380"/>
      <c r="E342" s="1381"/>
      <c r="F342" s="340"/>
      <c r="G342" s="302"/>
      <c r="H342" s="340"/>
      <c r="I342" s="998"/>
      <c r="J342" s="980"/>
      <c r="K342" s="1020"/>
      <c r="L342" s="1003"/>
      <c r="M342" s="313"/>
    </row>
    <row r="343" spans="1:13" s="158" customFormat="1" ht="31.5" customHeight="1">
      <c r="A343" s="330" t="s">
        <v>428</v>
      </c>
      <c r="B343" s="330"/>
      <c r="C343" s="332"/>
      <c r="D343" s="332"/>
      <c r="E343" s="332"/>
      <c r="F343" s="332"/>
      <c r="G343" s="330"/>
      <c r="H343" s="332"/>
      <c r="I343" s="983"/>
      <c r="J343" s="974"/>
      <c r="K343" s="1010"/>
      <c r="L343" s="983"/>
      <c r="M343" s="331"/>
    </row>
    <row r="344" spans="1:13" ht="15.75" thickBot="1">
      <c r="A344" s="348" t="s">
        <v>429</v>
      </c>
      <c r="B344" s="299"/>
      <c r="C344" s="339"/>
      <c r="D344" s="1376"/>
      <c r="E344" s="1377"/>
      <c r="F344" s="339"/>
      <c r="G344" s="299"/>
      <c r="H344" s="339"/>
      <c r="I344" s="997"/>
      <c r="J344" s="979"/>
      <c r="K344" s="1021"/>
      <c r="L344" s="1004"/>
      <c r="M344" s="300"/>
    </row>
    <row r="345" spans="1:13" ht="15.75" thickBot="1">
      <c r="A345" s="348" t="s">
        <v>430</v>
      </c>
      <c r="B345" s="299"/>
      <c r="C345" s="339"/>
      <c r="D345" s="1378"/>
      <c r="E345" s="1379"/>
      <c r="F345" s="339"/>
      <c r="G345" s="299"/>
      <c r="H345" s="339"/>
      <c r="I345" s="997"/>
      <c r="J345" s="979"/>
      <c r="K345" s="1019"/>
      <c r="L345" s="860"/>
      <c r="M345" s="300"/>
    </row>
    <row r="346" spans="1:13" ht="15.75" thickBot="1">
      <c r="A346" s="348" t="s">
        <v>431</v>
      </c>
      <c r="B346" s="299"/>
      <c r="C346" s="339"/>
      <c r="D346" s="1378"/>
      <c r="E346" s="1379"/>
      <c r="F346" s="339"/>
      <c r="G346" s="299"/>
      <c r="H346" s="339"/>
      <c r="I346" s="997"/>
      <c r="J346" s="979"/>
      <c r="K346" s="1019"/>
      <c r="L346" s="860"/>
      <c r="M346" s="300"/>
    </row>
    <row r="347" spans="1:13" ht="15.75" thickBot="1">
      <c r="A347" s="348" t="s">
        <v>432</v>
      </c>
      <c r="B347" s="299"/>
      <c r="C347" s="339"/>
      <c r="D347" s="1378"/>
      <c r="E347" s="1379"/>
      <c r="F347" s="339"/>
      <c r="G347" s="299"/>
      <c r="H347" s="339"/>
      <c r="I347" s="997"/>
      <c r="J347" s="979"/>
      <c r="K347" s="1019"/>
      <c r="L347" s="860"/>
      <c r="M347" s="300"/>
    </row>
    <row r="348" spans="1:13" ht="15">
      <c r="A348" s="349" t="s">
        <v>433</v>
      </c>
      <c r="B348" s="302"/>
      <c r="C348" s="340"/>
      <c r="D348" s="1380"/>
      <c r="E348" s="1381"/>
      <c r="F348" s="340"/>
      <c r="G348" s="302"/>
      <c r="H348" s="340"/>
      <c r="I348" s="998"/>
      <c r="J348" s="980"/>
      <c r="K348" s="1020"/>
      <c r="L348" s="1003"/>
      <c r="M348" s="313"/>
    </row>
    <row r="349" spans="1:13" s="24" customFormat="1" ht="29.25" customHeight="1">
      <c r="A349" s="307" t="s">
        <v>434</v>
      </c>
      <c r="B349" s="307"/>
      <c r="C349" s="332"/>
      <c r="D349" s="332"/>
      <c r="E349" s="332"/>
      <c r="F349" s="332"/>
      <c r="G349" s="307"/>
      <c r="H349" s="332"/>
      <c r="I349" s="983"/>
      <c r="J349" s="974"/>
      <c r="K349" s="1010"/>
      <c r="L349" s="983"/>
      <c r="M349" s="306"/>
    </row>
    <row r="350" spans="1:13" ht="15.75" thickBot="1">
      <c r="A350" s="298" t="s">
        <v>232</v>
      </c>
      <c r="B350" s="299"/>
      <c r="C350" s="339"/>
      <c r="D350" s="1376"/>
      <c r="E350" s="1377"/>
      <c r="F350" s="339"/>
      <c r="G350" s="299"/>
      <c r="H350" s="339"/>
      <c r="I350" s="997"/>
      <c r="J350" s="979"/>
      <c r="K350" s="1021"/>
      <c r="L350" s="1004"/>
      <c r="M350" s="300"/>
    </row>
    <row r="351" spans="1:13" ht="64.5" thickBot="1">
      <c r="A351" s="298" t="s">
        <v>233</v>
      </c>
      <c r="B351" s="299"/>
      <c r="C351" s="339"/>
      <c r="D351" s="1378"/>
      <c r="E351" s="1379"/>
      <c r="F351" s="339"/>
      <c r="G351" s="299"/>
      <c r="H351" s="339"/>
      <c r="I351" s="997"/>
      <c r="J351" s="979"/>
      <c r="K351" s="1019"/>
      <c r="L351" s="860"/>
      <c r="M351" s="300"/>
    </row>
    <row r="352" spans="1:13" ht="15.75" thickBot="1">
      <c r="A352" s="298" t="s">
        <v>234</v>
      </c>
      <c r="B352" s="299"/>
      <c r="C352" s="339"/>
      <c r="D352" s="1378"/>
      <c r="E352" s="1379"/>
      <c r="F352" s="339"/>
      <c r="G352" s="299"/>
      <c r="H352" s="339"/>
      <c r="I352" s="997"/>
      <c r="J352" s="979"/>
      <c r="K352" s="1019"/>
      <c r="L352" s="860"/>
      <c r="M352" s="300"/>
    </row>
    <row r="353" spans="1:13" ht="25.5">
      <c r="A353" s="328" t="s">
        <v>235</v>
      </c>
      <c r="B353" s="302"/>
      <c r="C353" s="340"/>
      <c r="D353" s="1380"/>
      <c r="E353" s="1381"/>
      <c r="F353" s="340"/>
      <c r="G353" s="302"/>
      <c r="H353" s="340"/>
      <c r="I353" s="998"/>
      <c r="J353" s="980"/>
      <c r="K353" s="1020"/>
      <c r="L353" s="1003"/>
      <c r="M353" s="313"/>
    </row>
    <row r="354" spans="1:13" s="24" customFormat="1" ht="36" customHeight="1">
      <c r="A354" s="307" t="s">
        <v>236</v>
      </c>
      <c r="B354" s="307"/>
      <c r="C354" s="332"/>
      <c r="D354" s="332"/>
      <c r="E354" s="332"/>
      <c r="F354" s="332"/>
      <c r="G354" s="307"/>
      <c r="H354" s="332"/>
      <c r="I354" s="983"/>
      <c r="J354" s="974"/>
      <c r="K354" s="1010"/>
      <c r="L354" s="983"/>
      <c r="M354" s="306"/>
    </row>
    <row r="355" spans="1:13" ht="26.25" thickBot="1">
      <c r="A355" s="298" t="s">
        <v>237</v>
      </c>
      <c r="B355" s="299"/>
      <c r="C355" s="339"/>
      <c r="D355" s="1376"/>
      <c r="E355" s="1377"/>
      <c r="F355" s="339"/>
      <c r="G355" s="299"/>
      <c r="H355" s="339"/>
      <c r="I355" s="997"/>
      <c r="J355" s="979"/>
      <c r="K355" s="1021"/>
      <c r="L355" s="1004"/>
      <c r="M355" s="300"/>
    </row>
    <row r="356" spans="1:13" ht="26.25" thickBot="1">
      <c r="A356" s="298" t="s">
        <v>238</v>
      </c>
      <c r="B356" s="299"/>
      <c r="C356" s="339"/>
      <c r="D356" s="1378"/>
      <c r="E356" s="1379"/>
      <c r="F356" s="339"/>
      <c r="G356" s="299"/>
      <c r="H356" s="339"/>
      <c r="I356" s="997"/>
      <c r="J356" s="979"/>
      <c r="K356" s="1019"/>
      <c r="L356" s="860"/>
      <c r="M356" s="300"/>
    </row>
    <row r="357" spans="1:13" ht="26.25" thickBot="1">
      <c r="A357" s="298" t="s">
        <v>239</v>
      </c>
      <c r="B357" s="299"/>
      <c r="C357" s="339"/>
      <c r="D357" s="1378"/>
      <c r="E357" s="1379"/>
      <c r="F357" s="339"/>
      <c r="G357" s="299"/>
      <c r="H357" s="339"/>
      <c r="I357" s="997"/>
      <c r="J357" s="979"/>
      <c r="K357" s="1019"/>
      <c r="L357" s="860"/>
      <c r="M357" s="300"/>
    </row>
    <row r="358" spans="1:13" ht="26.25" thickBot="1">
      <c r="A358" s="298" t="s">
        <v>240</v>
      </c>
      <c r="B358" s="299"/>
      <c r="C358" s="339"/>
      <c r="D358" s="1378"/>
      <c r="E358" s="1379"/>
      <c r="F358" s="339"/>
      <c r="G358" s="299"/>
      <c r="H358" s="339"/>
      <c r="I358" s="997"/>
      <c r="J358" s="979"/>
      <c r="K358" s="1019"/>
      <c r="L358" s="860"/>
      <c r="M358" s="300"/>
    </row>
    <row r="359" spans="1:13" ht="26.25" thickBot="1">
      <c r="A359" s="298" t="s">
        <v>241</v>
      </c>
      <c r="B359" s="299"/>
      <c r="C359" s="339"/>
      <c r="D359" s="1378"/>
      <c r="E359" s="1379"/>
      <c r="F359" s="339"/>
      <c r="G359" s="299"/>
      <c r="H359" s="339"/>
      <c r="I359" s="997"/>
      <c r="J359" s="979"/>
      <c r="K359" s="1019"/>
      <c r="L359" s="860"/>
      <c r="M359" s="300"/>
    </row>
    <row r="360" spans="1:13" ht="15.75" thickBot="1">
      <c r="A360" s="298" t="s">
        <v>242</v>
      </c>
      <c r="B360" s="299"/>
      <c r="C360" s="339"/>
      <c r="D360" s="1378"/>
      <c r="E360" s="1379"/>
      <c r="F360" s="339"/>
      <c r="G360" s="299"/>
      <c r="H360" s="339"/>
      <c r="I360" s="997"/>
      <c r="J360" s="979"/>
      <c r="K360" s="1019"/>
      <c r="L360" s="860"/>
      <c r="M360" s="300"/>
    </row>
    <row r="361" spans="1:13" ht="15.75" thickBot="1">
      <c r="A361" s="298" t="s">
        <v>435</v>
      </c>
      <c r="B361" s="299"/>
      <c r="C361" s="339"/>
      <c r="D361" s="1378"/>
      <c r="E361" s="1379"/>
      <c r="F361" s="339"/>
      <c r="G361" s="299"/>
      <c r="H361" s="339"/>
      <c r="I361" s="997"/>
      <c r="J361" s="979"/>
      <c r="K361" s="1019"/>
      <c r="L361" s="860"/>
      <c r="M361" s="300"/>
    </row>
    <row r="362" spans="1:13" ht="15.75" thickBot="1">
      <c r="A362" s="298" t="s">
        <v>436</v>
      </c>
      <c r="B362" s="299"/>
      <c r="C362" s="339"/>
      <c r="D362" s="1378"/>
      <c r="E362" s="1379"/>
      <c r="F362" s="339"/>
      <c r="G362" s="299"/>
      <c r="H362" s="339"/>
      <c r="I362" s="997"/>
      <c r="J362" s="979"/>
      <c r="K362" s="1019"/>
      <c r="L362" s="860"/>
      <c r="M362" s="300"/>
    </row>
    <row r="363" spans="1:13" ht="15.75" thickBot="1">
      <c r="A363" s="298" t="s">
        <v>245</v>
      </c>
      <c r="B363" s="299"/>
      <c r="C363" s="339"/>
      <c r="D363" s="1378"/>
      <c r="E363" s="1379"/>
      <c r="F363" s="339"/>
      <c r="G363" s="299"/>
      <c r="H363" s="339"/>
      <c r="I363" s="997"/>
      <c r="J363" s="979"/>
      <c r="K363" s="1019"/>
      <c r="L363" s="860"/>
      <c r="M363" s="300"/>
    </row>
    <row r="365" spans="1:13" ht="59.25">
      <c r="A365" s="297"/>
    </row>
  </sheetData>
  <mergeCells count="158">
    <mergeCell ref="A26:D26"/>
    <mergeCell ref="E26:M26"/>
    <mergeCell ref="A27:D27"/>
    <mergeCell ref="E27:M27"/>
    <mergeCell ref="A28:M28"/>
    <mergeCell ref="A29:M29"/>
    <mergeCell ref="A64:L64"/>
    <mergeCell ref="D47:E47"/>
    <mergeCell ref="A36:M36"/>
    <mergeCell ref="A37:M37"/>
    <mergeCell ref="A38:M38"/>
    <mergeCell ref="A39:M39"/>
    <mergeCell ref="A30:M30"/>
    <mergeCell ref="A31:M31"/>
    <mergeCell ref="A32:M32"/>
    <mergeCell ref="A33:M33"/>
    <mergeCell ref="A34:M34"/>
    <mergeCell ref="A35:M35"/>
    <mergeCell ref="A108:D108"/>
    <mergeCell ref="E108:M108"/>
    <mergeCell ref="A110:M110"/>
    <mergeCell ref="A109:D109"/>
    <mergeCell ref="E109:M109"/>
    <mergeCell ref="D85:E85"/>
    <mergeCell ref="D86:E86"/>
    <mergeCell ref="D87:E87"/>
    <mergeCell ref="D84:E84"/>
    <mergeCell ref="A117:M117"/>
    <mergeCell ref="A118:M118"/>
    <mergeCell ref="A119:M119"/>
    <mergeCell ref="A120:M120"/>
    <mergeCell ref="A121:M121"/>
    <mergeCell ref="A111:M111"/>
    <mergeCell ref="A112:M112"/>
    <mergeCell ref="A113:M113"/>
    <mergeCell ref="A114:M114"/>
    <mergeCell ref="A115:M115"/>
    <mergeCell ref="A116:M116"/>
    <mergeCell ref="L202:M203"/>
    <mergeCell ref="L194:M194"/>
    <mergeCell ref="L185:M185"/>
    <mergeCell ref="L175:M175"/>
    <mergeCell ref="L167:M167"/>
    <mergeCell ref="L151:M151"/>
    <mergeCell ref="L145:M145"/>
    <mergeCell ref="L135:M135"/>
    <mergeCell ref="A215:M215"/>
    <mergeCell ref="A216:M216"/>
    <mergeCell ref="A217:M217"/>
    <mergeCell ref="A218:M218"/>
    <mergeCell ref="A219:M219"/>
    <mergeCell ref="A220:M220"/>
    <mergeCell ref="A213:D213"/>
    <mergeCell ref="E213:M213"/>
    <mergeCell ref="A214:D214"/>
    <mergeCell ref="E214:M214"/>
    <mergeCell ref="L234:M234"/>
    <mergeCell ref="L228:M228"/>
    <mergeCell ref="A221:M221"/>
    <mergeCell ref="A222:M222"/>
    <mergeCell ref="A223:M223"/>
    <mergeCell ref="A224:M224"/>
    <mergeCell ref="A225:M225"/>
    <mergeCell ref="A226:M226"/>
    <mergeCell ref="A293:D293"/>
    <mergeCell ref="E293:M293"/>
    <mergeCell ref="A294:D294"/>
    <mergeCell ref="E294:M294"/>
    <mergeCell ref="A295:M295"/>
    <mergeCell ref="A298:M298"/>
    <mergeCell ref="A299:M299"/>
    <mergeCell ref="A296:M296"/>
    <mergeCell ref="A297:M297"/>
    <mergeCell ref="A306:M306"/>
    <mergeCell ref="D307:E307"/>
    <mergeCell ref="L308:M308"/>
    <mergeCell ref="D309:E309"/>
    <mergeCell ref="A300:M300"/>
    <mergeCell ref="A301:M301"/>
    <mergeCell ref="A302:M302"/>
    <mergeCell ref="A303:M303"/>
    <mergeCell ref="A304:M304"/>
    <mergeCell ref="A305:M305"/>
    <mergeCell ref="D313:E313"/>
    <mergeCell ref="D314:E314"/>
    <mergeCell ref="D310:E310"/>
    <mergeCell ref="D311:E311"/>
    <mergeCell ref="D312:E312"/>
    <mergeCell ref="D319:E319"/>
    <mergeCell ref="D321:E321"/>
    <mergeCell ref="D316:E316"/>
    <mergeCell ref="D317:E317"/>
    <mergeCell ref="D318:E318"/>
    <mergeCell ref="M325:M326"/>
    <mergeCell ref="A325:A326"/>
    <mergeCell ref="B325:B326"/>
    <mergeCell ref="C325:C326"/>
    <mergeCell ref="D325:E326"/>
    <mergeCell ref="F325:F326"/>
    <mergeCell ref="G325:G326"/>
    <mergeCell ref="D322:E322"/>
    <mergeCell ref="D323:E323"/>
    <mergeCell ref="D324:E324"/>
    <mergeCell ref="D328:E328"/>
    <mergeCell ref="D329:E329"/>
    <mergeCell ref="D330:E330"/>
    <mergeCell ref="H325:H326"/>
    <mergeCell ref="I325:I326"/>
    <mergeCell ref="J325:J326"/>
    <mergeCell ref="D334:E334"/>
    <mergeCell ref="D335:E335"/>
    <mergeCell ref="D331:E331"/>
    <mergeCell ref="D332:E332"/>
    <mergeCell ref="D333:E333"/>
    <mergeCell ref="D340:E340"/>
    <mergeCell ref="D341:E341"/>
    <mergeCell ref="D342:E342"/>
    <mergeCell ref="D337:E337"/>
    <mergeCell ref="D338:E338"/>
    <mergeCell ref="D339:E339"/>
    <mergeCell ref="D347:E347"/>
    <mergeCell ref="D348:E348"/>
    <mergeCell ref="D350:E350"/>
    <mergeCell ref="D344:E344"/>
    <mergeCell ref="D345:E345"/>
    <mergeCell ref="D346:E346"/>
    <mergeCell ref="D355:E355"/>
    <mergeCell ref="D356:E356"/>
    <mergeCell ref="D357:E357"/>
    <mergeCell ref="D351:E351"/>
    <mergeCell ref="D352:E352"/>
    <mergeCell ref="D353:E353"/>
    <mergeCell ref="D361:E361"/>
    <mergeCell ref="D362:E362"/>
    <mergeCell ref="D363:E363"/>
    <mergeCell ref="D358:E358"/>
    <mergeCell ref="D359:E359"/>
    <mergeCell ref="D360:E360"/>
    <mergeCell ref="A17:I17"/>
    <mergeCell ref="A18:B18"/>
    <mergeCell ref="A19:D19"/>
    <mergeCell ref="A20:F20"/>
    <mergeCell ref="A21:H21"/>
    <mergeCell ref="B2:J2"/>
    <mergeCell ref="B3:C3"/>
    <mergeCell ref="A4:A12"/>
    <mergeCell ref="B4:B11"/>
    <mergeCell ref="C4:C11"/>
    <mergeCell ref="D4:D11"/>
    <mergeCell ref="E4:E11"/>
    <mergeCell ref="F4:F11"/>
    <mergeCell ref="G4:G11"/>
    <mergeCell ref="H4:H11"/>
    <mergeCell ref="I4:I11"/>
    <mergeCell ref="J4:J11"/>
    <mergeCell ref="F3:G3"/>
    <mergeCell ref="H3:I3"/>
    <mergeCell ref="D3:E3"/>
  </mergeCells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Français</vt:lpstr>
      <vt:lpstr>FRA-ECR</vt:lpstr>
      <vt:lpstr>FRA-ORAL</vt:lpstr>
      <vt:lpstr>FRA-ECR-GRAM</vt:lpstr>
      <vt:lpstr>PMT</vt:lpstr>
      <vt:lpstr>STAGE-C2</vt:lpstr>
      <vt:lpstr>STAGE-C1</vt:lpstr>
      <vt:lpstr>'STAGE-C1'!CaseACocher2</vt:lpstr>
      <vt:lpstr>'FRA-ECR'!Zone_d_impression</vt:lpstr>
      <vt:lpstr>'FRA-ECR-GRAM'!Zone_d_impression</vt:lpstr>
      <vt:lpstr>Français!Zone_d_impression</vt:lpstr>
      <vt:lpstr>'FRA-ORAL'!Zone_d_impression</vt:lpstr>
      <vt:lpstr>PMT!Zone_d_impression</vt:lpstr>
      <vt:lpstr>'STAGE-C1'!Zone_d_impression</vt:lpstr>
      <vt:lpstr>'STAGE-C2'!Zone_d_impression</vt:lpstr>
    </vt:vector>
  </TitlesOfParts>
  <Company>Jeannine Paradis Créations Enr.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Paradis</dc:creator>
  <cp:lastModifiedBy>Jeannine</cp:lastModifiedBy>
  <cp:lastPrinted>2015-06-17T15:34:17Z</cp:lastPrinted>
  <dcterms:created xsi:type="dcterms:W3CDTF">2010-08-23T00:43:41Z</dcterms:created>
  <dcterms:modified xsi:type="dcterms:W3CDTF">2020-08-15T21:58:19Z</dcterms:modified>
</cp:coreProperties>
</file>